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/>
  <mc:AlternateContent xmlns:mc="http://schemas.openxmlformats.org/markup-compatibility/2006">
    <mc:Choice Requires="x15">
      <x15ac:absPath xmlns:x15ac="http://schemas.microsoft.com/office/spreadsheetml/2010/11/ac" url="/Users/Abu_Sarah/Downloads/Results/CaseStudy2/SameCost1.0/"/>
    </mc:Choice>
  </mc:AlternateContent>
  <xr:revisionPtr revIDLastSave="0" documentId="13_ncr:1_{C54F9B73-2DAD-C149-A752-5F0BCCBDD83F}" xr6:coauthVersionLast="46" xr6:coauthVersionMax="46" xr10:uidLastSave="{00000000-0000-0000-0000-000000000000}"/>
  <bookViews>
    <workbookView xWindow="0" yWindow="460" windowWidth="25600" windowHeight="15540" activeTab="2" xr2:uid="{00000000-000D-0000-FFFF-FFFF00000000}"/>
  </bookViews>
  <sheets>
    <sheet name="90 s " sheetId="1" r:id="rId1"/>
    <sheet name="95 s" sheetId="2" r:id="rId2"/>
    <sheet name="99 s" sheetId="3" r:id="rId3"/>
  </sheets>
  <calcPr calcId="191029"/>
  <extLst>
    <ext uri="GoogleSheetsCustomDataVersion1">
      <go:sheetsCustomData xmlns:go="http://customooxmlschemas.google.com/" r:id="rId10" roundtripDataSignature="AMtx7mjH1uOg/j3VpaOpmKzLYZnazVvIcg=="/>
    </ext>
  </extLst>
</workbook>
</file>

<file path=xl/calcChain.xml><?xml version="1.0" encoding="utf-8"?>
<calcChain xmlns="http://schemas.openxmlformats.org/spreadsheetml/2006/main">
  <c r="S33" i="3" l="1"/>
  <c r="Q33" i="3"/>
  <c r="R33" i="3" s="1"/>
  <c r="V32" i="3"/>
  <c r="U32" i="3"/>
  <c r="W32" i="3" s="1"/>
  <c r="M32" i="3"/>
  <c r="L32" i="3"/>
  <c r="K32" i="3"/>
  <c r="N32" i="3" s="1"/>
  <c r="O32" i="3" s="1"/>
  <c r="G32" i="3"/>
  <c r="V31" i="3"/>
  <c r="U31" i="3"/>
  <c r="W31" i="3" s="1"/>
  <c r="N31" i="3"/>
  <c r="M31" i="3"/>
  <c r="L31" i="3"/>
  <c r="O31" i="3" s="1"/>
  <c r="I31" i="3"/>
  <c r="V30" i="3"/>
  <c r="U30" i="3"/>
  <c r="W30" i="3" s="1"/>
  <c r="N30" i="3"/>
  <c r="M30" i="3"/>
  <c r="L30" i="3"/>
  <c r="O30" i="3" s="1"/>
  <c r="K30" i="3"/>
  <c r="I30" i="3"/>
  <c r="W29" i="3"/>
  <c r="V29" i="3"/>
  <c r="U29" i="3"/>
  <c r="N29" i="3"/>
  <c r="M29" i="3"/>
  <c r="K29" i="3"/>
  <c r="G29" i="3"/>
  <c r="L29" i="3" s="1"/>
  <c r="O29" i="3" s="1"/>
  <c r="W28" i="3"/>
  <c r="V28" i="3"/>
  <c r="U28" i="3"/>
  <c r="N28" i="3"/>
  <c r="M28" i="3"/>
  <c r="K28" i="3"/>
  <c r="G28" i="3"/>
  <c r="L28" i="3" s="1"/>
  <c r="O28" i="3" s="1"/>
  <c r="V27" i="3"/>
  <c r="U27" i="3"/>
  <c r="W27" i="3" s="1"/>
  <c r="O27" i="3"/>
  <c r="V26" i="3"/>
  <c r="U26" i="3"/>
  <c r="W26" i="3" s="1"/>
  <c r="M26" i="3"/>
  <c r="L26" i="3"/>
  <c r="K26" i="3"/>
  <c r="N26" i="3" s="1"/>
  <c r="O26" i="3" s="1"/>
  <c r="G26" i="3"/>
  <c r="V25" i="3"/>
  <c r="U25" i="3"/>
  <c r="W25" i="3" s="1"/>
  <c r="O25" i="3"/>
  <c r="V24" i="3"/>
  <c r="U24" i="3"/>
  <c r="W24" i="3" s="1"/>
  <c r="O24" i="3"/>
  <c r="V23" i="3"/>
  <c r="U23" i="3"/>
  <c r="W23" i="3" s="1"/>
  <c r="N23" i="3"/>
  <c r="M23" i="3"/>
  <c r="L23" i="3"/>
  <c r="O23" i="3" s="1"/>
  <c r="V22" i="3"/>
  <c r="U22" i="3"/>
  <c r="W22" i="3" s="1"/>
  <c r="O22" i="3"/>
  <c r="N22" i="3"/>
  <c r="M22" i="3"/>
  <c r="L22" i="3"/>
  <c r="W21" i="3"/>
  <c r="V21" i="3"/>
  <c r="U21" i="3"/>
  <c r="O21" i="3"/>
  <c r="W20" i="3"/>
  <c r="V20" i="3"/>
  <c r="U20" i="3"/>
  <c r="O20" i="3"/>
  <c r="W19" i="3"/>
  <c r="V19" i="3"/>
  <c r="U19" i="3"/>
  <c r="O19" i="3"/>
  <c r="W18" i="3"/>
  <c r="V18" i="3"/>
  <c r="U18" i="3"/>
  <c r="O18" i="3"/>
  <c r="W17" i="3"/>
  <c r="V17" i="3"/>
  <c r="U17" i="3"/>
  <c r="O17" i="3"/>
  <c r="W16" i="3"/>
  <c r="V16" i="3"/>
  <c r="U16" i="3"/>
  <c r="N16" i="3"/>
  <c r="O16" i="3" s="1"/>
  <c r="M16" i="3"/>
  <c r="L16" i="3"/>
  <c r="W15" i="3"/>
  <c r="V15" i="3"/>
  <c r="U15" i="3"/>
  <c r="N15" i="3"/>
  <c r="M15" i="3"/>
  <c r="G15" i="3"/>
  <c r="L15" i="3" s="1"/>
  <c r="O15" i="3" s="1"/>
  <c r="W14" i="3"/>
  <c r="V14" i="3"/>
  <c r="U14" i="3"/>
  <c r="N14" i="3"/>
  <c r="M14" i="3"/>
  <c r="O14" i="3" s="1"/>
  <c r="L14" i="3"/>
  <c r="K14" i="3"/>
  <c r="W13" i="3"/>
  <c r="V13" i="3"/>
  <c r="U13" i="3"/>
  <c r="N13" i="3"/>
  <c r="M13" i="3"/>
  <c r="G13" i="3"/>
  <c r="L13" i="3" s="1"/>
  <c r="O13" i="3" s="1"/>
  <c r="W12" i="3"/>
  <c r="V12" i="3"/>
  <c r="U12" i="3"/>
  <c r="N12" i="3"/>
  <c r="M12" i="3"/>
  <c r="K12" i="3"/>
  <c r="G12" i="3"/>
  <c r="L12" i="3" s="1"/>
  <c r="O12" i="3" s="1"/>
  <c r="W11" i="3"/>
  <c r="V11" i="3"/>
  <c r="U11" i="3"/>
  <c r="N11" i="3"/>
  <c r="M11" i="3"/>
  <c r="G11" i="3"/>
  <c r="L11" i="3" s="1"/>
  <c r="O11" i="3" s="1"/>
  <c r="W10" i="3"/>
  <c r="V10" i="3"/>
  <c r="U10" i="3"/>
  <c r="N10" i="3"/>
  <c r="O10" i="3" s="1"/>
  <c r="M10" i="3"/>
  <c r="L10" i="3"/>
  <c r="W9" i="3"/>
  <c r="V9" i="3"/>
  <c r="U9" i="3"/>
  <c r="N9" i="3"/>
  <c r="M9" i="3"/>
  <c r="O9" i="3" s="1"/>
  <c r="L9" i="3"/>
  <c r="V8" i="3"/>
  <c r="U8" i="3"/>
  <c r="W8" i="3" s="1"/>
  <c r="N8" i="3"/>
  <c r="M8" i="3"/>
  <c r="L8" i="3"/>
  <c r="O8" i="3" s="1"/>
  <c r="I8" i="3"/>
  <c r="V7" i="3"/>
  <c r="U7" i="3"/>
  <c r="W7" i="3" s="1"/>
  <c r="N7" i="3"/>
  <c r="M7" i="3"/>
  <c r="L7" i="3"/>
  <c r="O7" i="3" s="1"/>
  <c r="I7" i="3"/>
  <c r="V6" i="3"/>
  <c r="U6" i="3"/>
  <c r="W6" i="3" s="1"/>
  <c r="N6" i="3"/>
  <c r="M6" i="3"/>
  <c r="L6" i="3"/>
  <c r="O6" i="3" s="1"/>
  <c r="G6" i="3"/>
  <c r="V5" i="3"/>
  <c r="U5" i="3"/>
  <c r="W5" i="3" s="1"/>
  <c r="N5" i="3"/>
  <c r="M5" i="3"/>
  <c r="L5" i="3"/>
  <c r="O5" i="3" s="1"/>
  <c r="I5" i="3"/>
  <c r="G5" i="3"/>
  <c r="W4" i="3"/>
  <c r="V4" i="3"/>
  <c r="W35" i="3" s="1"/>
  <c r="U4" i="3"/>
  <c r="N4" i="3"/>
  <c r="M4" i="3"/>
  <c r="O4" i="3" s="1"/>
  <c r="L4" i="3"/>
  <c r="V3" i="3"/>
  <c r="W37" i="3" s="1"/>
  <c r="U3" i="3"/>
  <c r="U33" i="3" s="1"/>
  <c r="O3" i="3"/>
  <c r="S33" i="2"/>
  <c r="Q33" i="2"/>
  <c r="R33" i="2" s="1"/>
  <c r="V32" i="2"/>
  <c r="U32" i="2"/>
  <c r="W32" i="2" s="1"/>
  <c r="N32" i="2"/>
  <c r="M32" i="2"/>
  <c r="L32" i="2"/>
  <c r="O32" i="2" s="1"/>
  <c r="K32" i="2"/>
  <c r="G32" i="2"/>
  <c r="W31" i="2"/>
  <c r="V31" i="2"/>
  <c r="U31" i="2"/>
  <c r="N31" i="2"/>
  <c r="M31" i="2"/>
  <c r="O31" i="2" s="1"/>
  <c r="L31" i="2"/>
  <c r="I31" i="2"/>
  <c r="W30" i="2"/>
  <c r="V30" i="2"/>
  <c r="U30" i="2"/>
  <c r="N30" i="2"/>
  <c r="M30" i="2"/>
  <c r="O30" i="2" s="1"/>
  <c r="L30" i="2"/>
  <c r="K30" i="2"/>
  <c r="I30" i="2"/>
  <c r="W29" i="2"/>
  <c r="V29" i="2"/>
  <c r="U29" i="2"/>
  <c r="N29" i="2"/>
  <c r="M29" i="2"/>
  <c r="K29" i="2"/>
  <c r="G29" i="2"/>
  <c r="L29" i="2" s="1"/>
  <c r="O29" i="2" s="1"/>
  <c r="V28" i="2"/>
  <c r="U28" i="2"/>
  <c r="W28" i="2" s="1"/>
  <c r="M28" i="2"/>
  <c r="L28" i="2"/>
  <c r="K28" i="2"/>
  <c r="N28" i="2" s="1"/>
  <c r="O28" i="2" s="1"/>
  <c r="G28" i="2"/>
  <c r="V27" i="2"/>
  <c r="U27" i="2"/>
  <c r="W27" i="2" s="1"/>
  <c r="O27" i="2"/>
  <c r="V26" i="2"/>
  <c r="U26" i="2"/>
  <c r="W26" i="2" s="1"/>
  <c r="N26" i="2"/>
  <c r="M26" i="2"/>
  <c r="L26" i="2"/>
  <c r="O26" i="2" s="1"/>
  <c r="K26" i="2"/>
  <c r="G26" i="2"/>
  <c r="W25" i="2"/>
  <c r="V25" i="2"/>
  <c r="U25" i="2"/>
  <c r="O25" i="2"/>
  <c r="W24" i="2"/>
  <c r="V24" i="2"/>
  <c r="U24" i="2"/>
  <c r="O24" i="2"/>
  <c r="W23" i="2"/>
  <c r="V23" i="2"/>
  <c r="U23" i="2"/>
  <c r="N23" i="2"/>
  <c r="M23" i="2"/>
  <c r="O23" i="2" s="1"/>
  <c r="L23" i="2"/>
  <c r="V22" i="2"/>
  <c r="U22" i="2"/>
  <c r="W22" i="2" s="1"/>
  <c r="N22" i="2"/>
  <c r="M22" i="2"/>
  <c r="L22" i="2"/>
  <c r="O22" i="2" s="1"/>
  <c r="V21" i="2"/>
  <c r="U21" i="2"/>
  <c r="W21" i="2" s="1"/>
  <c r="O21" i="2"/>
  <c r="V20" i="2"/>
  <c r="U20" i="2"/>
  <c r="W20" i="2" s="1"/>
  <c r="O20" i="2"/>
  <c r="V19" i="2"/>
  <c r="U19" i="2"/>
  <c r="W19" i="2" s="1"/>
  <c r="O19" i="2"/>
  <c r="V18" i="2"/>
  <c r="U18" i="2"/>
  <c r="W18" i="2" s="1"/>
  <c r="O18" i="2"/>
  <c r="V17" i="2"/>
  <c r="U17" i="2"/>
  <c r="W17" i="2" s="1"/>
  <c r="O17" i="2"/>
  <c r="V16" i="2"/>
  <c r="U16" i="2"/>
  <c r="W16" i="2" s="1"/>
  <c r="O16" i="2"/>
  <c r="N16" i="2"/>
  <c r="M16" i="2"/>
  <c r="L16" i="2"/>
  <c r="W15" i="2"/>
  <c r="V15" i="2"/>
  <c r="U15" i="2"/>
  <c r="N15" i="2"/>
  <c r="M15" i="2"/>
  <c r="G15" i="2"/>
  <c r="L15" i="2" s="1"/>
  <c r="O15" i="2" s="1"/>
  <c r="W14" i="2"/>
  <c r="V14" i="2"/>
  <c r="U14" i="2"/>
  <c r="N14" i="2"/>
  <c r="O14" i="2" s="1"/>
  <c r="M14" i="2"/>
  <c r="L14" i="2"/>
  <c r="K14" i="2"/>
  <c r="W13" i="2"/>
  <c r="V13" i="2"/>
  <c r="U13" i="2"/>
  <c r="N13" i="2"/>
  <c r="M13" i="2"/>
  <c r="G13" i="2"/>
  <c r="L13" i="2" s="1"/>
  <c r="O13" i="2" s="1"/>
  <c r="W12" i="2"/>
  <c r="V12" i="2"/>
  <c r="U12" i="2"/>
  <c r="N12" i="2"/>
  <c r="M12" i="2"/>
  <c r="K12" i="2"/>
  <c r="G12" i="2"/>
  <c r="L12" i="2" s="1"/>
  <c r="O12" i="2" s="1"/>
  <c r="V11" i="2"/>
  <c r="U11" i="2"/>
  <c r="W11" i="2" s="1"/>
  <c r="N11" i="2"/>
  <c r="M11" i="2"/>
  <c r="G11" i="2"/>
  <c r="L11" i="2" s="1"/>
  <c r="O11" i="2" s="1"/>
  <c r="V10" i="2"/>
  <c r="U10" i="2"/>
  <c r="W10" i="2" s="1"/>
  <c r="O10" i="2"/>
  <c r="N10" i="2"/>
  <c r="M10" i="2"/>
  <c r="L10" i="2"/>
  <c r="W9" i="2"/>
  <c r="V9" i="2"/>
  <c r="U9" i="2"/>
  <c r="N9" i="2"/>
  <c r="O9" i="2" s="1"/>
  <c r="M9" i="2"/>
  <c r="L9" i="2"/>
  <c r="W8" i="2"/>
  <c r="V8" i="2"/>
  <c r="U8" i="2"/>
  <c r="N8" i="2"/>
  <c r="M8" i="2"/>
  <c r="O8" i="2" s="1"/>
  <c r="L8" i="2"/>
  <c r="I8" i="2"/>
  <c r="W7" i="2"/>
  <c r="V7" i="2"/>
  <c r="U7" i="2"/>
  <c r="N7" i="2"/>
  <c r="M7" i="2"/>
  <c r="O7" i="2" s="1"/>
  <c r="L7" i="2"/>
  <c r="I7" i="2"/>
  <c r="W6" i="2"/>
  <c r="V6" i="2"/>
  <c r="U6" i="2"/>
  <c r="N6" i="2"/>
  <c r="M6" i="2"/>
  <c r="G6" i="2"/>
  <c r="L6" i="2" s="1"/>
  <c r="O6" i="2" s="1"/>
  <c r="W5" i="2"/>
  <c r="V5" i="2"/>
  <c r="U5" i="2"/>
  <c r="N5" i="2"/>
  <c r="M5" i="2"/>
  <c r="I5" i="2"/>
  <c r="G5" i="2"/>
  <c r="L5" i="2" s="1"/>
  <c r="O5" i="2" s="1"/>
  <c r="W4" i="2"/>
  <c r="V4" i="2"/>
  <c r="U4" i="2"/>
  <c r="N4" i="2"/>
  <c r="O4" i="2" s="1"/>
  <c r="M4" i="2"/>
  <c r="L4" i="2"/>
  <c r="W3" i="2"/>
  <c r="V3" i="2"/>
  <c r="W35" i="2" s="1"/>
  <c r="U3" i="2"/>
  <c r="U33" i="2" s="1"/>
  <c r="O3" i="2"/>
  <c r="O33" i="2" s="1"/>
  <c r="S33" i="1"/>
  <c r="R33" i="1"/>
  <c r="Q33" i="1"/>
  <c r="W32" i="1"/>
  <c r="V32" i="1"/>
  <c r="U32" i="1"/>
  <c r="N32" i="1"/>
  <c r="M32" i="1"/>
  <c r="O32" i="1" s="1"/>
  <c r="L32" i="1"/>
  <c r="V31" i="1"/>
  <c r="U31" i="1"/>
  <c r="W31" i="1" s="1"/>
  <c r="N31" i="1"/>
  <c r="M31" i="1"/>
  <c r="L31" i="1"/>
  <c r="O31" i="1" s="1"/>
  <c r="V30" i="1"/>
  <c r="U30" i="1"/>
  <c r="W30" i="1" s="1"/>
  <c r="O30" i="1"/>
  <c r="N30" i="1"/>
  <c r="M30" i="1"/>
  <c r="L30" i="1"/>
  <c r="W29" i="1"/>
  <c r="V29" i="1"/>
  <c r="U29" i="1"/>
  <c r="N29" i="1"/>
  <c r="O29" i="1" s="1"/>
  <c r="M29" i="1"/>
  <c r="L29" i="1"/>
  <c r="W28" i="1"/>
  <c r="V28" i="1"/>
  <c r="U28" i="1"/>
  <c r="N28" i="1"/>
  <c r="M28" i="1"/>
  <c r="O28" i="1" s="1"/>
  <c r="L28" i="1"/>
  <c r="V27" i="1"/>
  <c r="U27" i="1"/>
  <c r="W27" i="1" s="1"/>
  <c r="O27" i="1"/>
  <c r="V26" i="1"/>
  <c r="U26" i="1"/>
  <c r="W26" i="1" s="1"/>
  <c r="N26" i="1"/>
  <c r="M26" i="1"/>
  <c r="L26" i="1"/>
  <c r="O26" i="1" s="1"/>
  <c r="V25" i="1"/>
  <c r="U25" i="1"/>
  <c r="W25" i="1" s="1"/>
  <c r="O25" i="1"/>
  <c r="V24" i="1"/>
  <c r="U24" i="1"/>
  <c r="W24" i="1" s="1"/>
  <c r="O24" i="1"/>
  <c r="V23" i="1"/>
  <c r="U23" i="1"/>
  <c r="W23" i="1" s="1"/>
  <c r="O23" i="1"/>
  <c r="N23" i="1"/>
  <c r="M23" i="1"/>
  <c r="L23" i="1"/>
  <c r="W22" i="1"/>
  <c r="V22" i="1"/>
  <c r="U22" i="1"/>
  <c r="N22" i="1"/>
  <c r="O22" i="1" s="1"/>
  <c r="M22" i="1"/>
  <c r="L22" i="1"/>
  <c r="W21" i="1"/>
  <c r="V21" i="1"/>
  <c r="U21" i="1"/>
  <c r="O21" i="1"/>
  <c r="W20" i="1"/>
  <c r="V20" i="1"/>
  <c r="U20" i="1"/>
  <c r="O20" i="1"/>
  <c r="W19" i="1"/>
  <c r="V19" i="1"/>
  <c r="U19" i="1"/>
  <c r="O19" i="1"/>
  <c r="W18" i="1"/>
  <c r="V18" i="1"/>
  <c r="U18" i="1"/>
  <c r="O18" i="1"/>
  <c r="W17" i="1"/>
  <c r="V17" i="1"/>
  <c r="U17" i="1"/>
  <c r="O17" i="1"/>
  <c r="W16" i="1"/>
  <c r="V16" i="1"/>
  <c r="U16" i="1"/>
  <c r="N16" i="1"/>
  <c r="M16" i="1"/>
  <c r="O16" i="1" s="1"/>
  <c r="L16" i="1"/>
  <c r="V15" i="1"/>
  <c r="U15" i="1"/>
  <c r="W15" i="1" s="1"/>
  <c r="N15" i="1"/>
  <c r="M15" i="1"/>
  <c r="L15" i="1"/>
  <c r="O15" i="1" s="1"/>
  <c r="V14" i="1"/>
  <c r="U14" i="1"/>
  <c r="W14" i="1" s="1"/>
  <c r="O14" i="1"/>
  <c r="N14" i="1"/>
  <c r="M14" i="1"/>
  <c r="L14" i="1"/>
  <c r="W13" i="1"/>
  <c r="V13" i="1"/>
  <c r="U13" i="1"/>
  <c r="N13" i="1"/>
  <c r="O13" i="1" s="1"/>
  <c r="M13" i="1"/>
  <c r="L13" i="1"/>
  <c r="W12" i="1"/>
  <c r="V12" i="1"/>
  <c r="U12" i="1"/>
  <c r="N12" i="1"/>
  <c r="M12" i="1"/>
  <c r="O12" i="1" s="1"/>
  <c r="L12" i="1"/>
  <c r="V11" i="1"/>
  <c r="U11" i="1"/>
  <c r="W11" i="1" s="1"/>
  <c r="N11" i="1"/>
  <c r="M11" i="1"/>
  <c r="L11" i="1"/>
  <c r="O11" i="1" s="1"/>
  <c r="V10" i="1"/>
  <c r="U10" i="1"/>
  <c r="W10" i="1" s="1"/>
  <c r="O10" i="1"/>
  <c r="N10" i="1"/>
  <c r="M10" i="1"/>
  <c r="L10" i="1"/>
  <c r="W9" i="1"/>
  <c r="V9" i="1"/>
  <c r="U9" i="1"/>
  <c r="N9" i="1"/>
  <c r="O9" i="1" s="1"/>
  <c r="M9" i="1"/>
  <c r="L9" i="1"/>
  <c r="W8" i="1"/>
  <c r="V8" i="1"/>
  <c r="U8" i="1"/>
  <c r="N8" i="1"/>
  <c r="M8" i="1"/>
  <c r="O8" i="1" s="1"/>
  <c r="L8" i="1"/>
  <c r="V7" i="1"/>
  <c r="U7" i="1"/>
  <c r="W7" i="1" s="1"/>
  <c r="N7" i="1"/>
  <c r="M7" i="1"/>
  <c r="L7" i="1"/>
  <c r="O7" i="1" s="1"/>
  <c r="V6" i="1"/>
  <c r="U6" i="1"/>
  <c r="W6" i="1" s="1"/>
  <c r="O6" i="1"/>
  <c r="N6" i="1"/>
  <c r="M6" i="1"/>
  <c r="L6" i="1"/>
  <c r="W5" i="1"/>
  <c r="V5" i="1"/>
  <c r="U5" i="1"/>
  <c r="N5" i="1"/>
  <c r="O5" i="1" s="1"/>
  <c r="M5" i="1"/>
  <c r="L5" i="1"/>
  <c r="W4" i="1"/>
  <c r="V4" i="1"/>
  <c r="W37" i="1" s="1"/>
  <c r="U4" i="1"/>
  <c r="N4" i="1"/>
  <c r="M4" i="1"/>
  <c r="O4" i="1" s="1"/>
  <c r="O34" i="1" s="1"/>
  <c r="L4" i="1"/>
  <c r="V3" i="1"/>
  <c r="W36" i="1" s="1"/>
  <c r="U3" i="1"/>
  <c r="W3" i="1" s="1"/>
  <c r="O3" i="1"/>
  <c r="O33" i="1" s="1"/>
  <c r="W33" i="1" l="1"/>
  <c r="W34" i="1"/>
  <c r="W33" i="2"/>
  <c r="W38" i="2"/>
  <c r="O34" i="2"/>
  <c r="W34" i="2"/>
  <c r="O34" i="3"/>
  <c r="O33" i="3"/>
  <c r="W37" i="2"/>
  <c r="W36" i="3"/>
  <c r="W38" i="3" s="1"/>
  <c r="U33" i="1"/>
  <c r="W35" i="1"/>
  <c r="W38" i="1" s="1"/>
  <c r="W3" i="3"/>
  <c r="W36" i="2"/>
  <c r="W34" i="3" l="1"/>
  <c r="W33" i="3"/>
</calcChain>
</file>

<file path=xl/sharedStrings.xml><?xml version="1.0" encoding="utf-8"?>
<sst xmlns="http://schemas.openxmlformats.org/spreadsheetml/2006/main" count="301" uniqueCount="35">
  <si>
    <t>ID</t>
  </si>
  <si>
    <t>pAuthSUCC</t>
  </si>
  <si>
    <t>pNormShippingSUCC</t>
  </si>
  <si>
    <t>pExpShippingSUCC</t>
  </si>
  <si>
    <t>pPaymentSUCC</t>
  </si>
  <si>
    <t>prop1</t>
  </si>
  <si>
    <t>reqBound1</t>
  </si>
  <si>
    <t>prop2</t>
  </si>
  <si>
    <t>reqBound2</t>
  </si>
  <si>
    <t>prop3</t>
  </si>
  <si>
    <t>reqBound3</t>
  </si>
  <si>
    <t>reqSat1</t>
  </si>
  <si>
    <t>reqSat2</t>
  </si>
  <si>
    <t>reqSat3</t>
  </si>
  <si>
    <t>Decision</t>
  </si>
  <si>
    <t>Non-Uniform</t>
  </si>
  <si>
    <t>Uniform</t>
  </si>
  <si>
    <t>obs2-obs1</t>
  </si>
  <si>
    <t>Best</t>
  </si>
  <si>
    <t>% additional obs for uniform</t>
  </si>
  <si>
    <t>obs1</t>
  </si>
  <si>
    <t>obs2</t>
  </si>
  <si>
    <t>V</t>
  </si>
  <si>
    <t>S</t>
  </si>
  <si>
    <t>Total</t>
  </si>
  <si>
    <t>Diff =</t>
  </si>
  <si>
    <t>MEAN</t>
  </si>
  <si>
    <t>STANDARD DEVIATION</t>
  </si>
  <si>
    <t># of Uniform</t>
  </si>
  <si>
    <t># of Non-uniform</t>
  </si>
  <si>
    <t>equal</t>
  </si>
  <si>
    <t>Seed</t>
  </si>
  <si>
    <t>Round Budget</t>
  </si>
  <si>
    <t>same observation index</t>
  </si>
  <si>
    <t>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</si>
</sst>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6" x14ac:knownFonts="1">
    <font>
      <sz val="11"/>
      <color rgb="FF000000"/>
      <name val="Arial"/>
    </font>
    <font>
      <sz val="11"/>
      <color rgb="FF000000"/>
      <name val="Calibri"/>
    </font>
    <font>
      <sz val="11"/>
      <name val="Arial"/>
    </font>
    <font>
      <sz val="11"/>
      <color theme="1"/>
      <name val="Calibri"/>
    </font>
    <font>
      <sz val="11"/>
      <color theme="0"/>
      <name val="Calibri"/>
    </font>
    <font>
      <b/>
      <sz val="11"/>
      <color theme="0"/>
      <name val="Calibri"/>
    </font>
  </fonts>
  <fills count="8">
    <fill>
      <patternFill patternType="none"/>
    </fill>
    <fill>
      <patternFill patternType="gray125"/>
    </fill>
    <fill>
      <patternFill patternType="solid">
        <fgColor rgb="FFFBE4D5"/>
        <bgColor rgb="FFFBE4D5"/>
      </patternFill>
    </fill>
    <fill>
      <patternFill patternType="solid">
        <fgColor rgb="FFFCE5D7"/>
        <bgColor rgb="FFFCE5D7"/>
      </patternFill>
    </fill>
    <fill>
      <patternFill patternType="solid">
        <fgColor rgb="FFFF6241"/>
        <bgColor rgb="FFFF6241"/>
      </patternFill>
    </fill>
    <fill>
      <patternFill patternType="solid">
        <fgColor rgb="FFC00000"/>
        <bgColor rgb="FFC00000"/>
      </patternFill>
    </fill>
    <fill>
      <patternFill patternType="solid">
        <fgColor rgb="FFFDC000"/>
        <bgColor rgb="FFFDC000"/>
      </patternFill>
    </fill>
    <fill>
      <patternFill patternType="solid">
        <fgColor rgb="FFFFE598"/>
        <bgColor rgb="FFFFE598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1" fontId="1" fillId="2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2" fontId="1" fillId="3" borderId="5" xfId="0" applyNumberFormat="1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2" fontId="1" fillId="4" borderId="5" xfId="0" applyNumberFormat="1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1" fontId="4" fillId="5" borderId="5" xfId="0" applyNumberFormat="1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43" fontId="5" fillId="5" borderId="5" xfId="0" applyNumberFormat="1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2" fontId="1" fillId="6" borderId="5" xfId="0" applyNumberFormat="1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4" xfId="0" applyFont="1" applyBorder="1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0" borderId="3" xfId="0" applyFont="1" applyBorder="1"/>
    <xf numFmtId="1" fontId="1" fillId="2" borderId="1" xfId="0" applyNumberFormat="1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3">
    <dxf>
      <font>
        <b/>
        <color rgb="FF0432FF"/>
      </font>
      <fill>
        <patternFill patternType="none"/>
      </fill>
    </dxf>
    <dxf>
      <font>
        <b/>
        <color rgb="FF0432FF"/>
      </font>
      <fill>
        <patternFill patternType="none"/>
      </fill>
    </dxf>
    <dxf>
      <font>
        <b/>
        <color rgb="FF0432FF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theme" Target="theme/theme1.xml"/><Relationship Id="rId10" Type="http://customschemas.google.com/relationships/workbookmetadata" Target="metadata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workbookViewId="0">
      <selection activeCell="A3" sqref="A3"/>
    </sheetView>
  </sheetViews>
  <sheetFormatPr baseColWidth="10" defaultColWidth="12.6640625" defaultRowHeight="15" customHeight="1" x14ac:dyDescent="0.15"/>
  <cols>
    <col min="1" max="1" width="7.6640625" customWidth="1"/>
    <col min="2" max="2" width="9.6640625" customWidth="1"/>
    <col min="3" max="3" width="17.1640625" customWidth="1"/>
    <col min="4" max="4" width="15.6640625" customWidth="1"/>
    <col min="5" max="5" width="12.6640625" customWidth="1"/>
    <col min="6" max="7" width="18.6640625" customWidth="1"/>
    <col min="8" max="8" width="20.6640625" customWidth="1"/>
    <col min="9" max="9" width="17.6640625" customWidth="1"/>
    <col min="10" max="11" width="18.6640625" customWidth="1"/>
    <col min="12" max="14" width="6.83203125" customWidth="1"/>
    <col min="15" max="21" width="7.6640625" customWidth="1"/>
    <col min="22" max="22" width="10.33203125" customWidth="1"/>
    <col min="23" max="23" width="31.1640625" customWidth="1"/>
    <col min="24" max="26" width="7.6640625" customWidth="1"/>
  </cols>
  <sheetData>
    <row r="1" spans="1:26" x14ac:dyDescent="0.15">
      <c r="A1" s="18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8" t="s">
        <v>8</v>
      </c>
      <c r="J1" s="18" t="s">
        <v>9</v>
      </c>
      <c r="K1" s="18" t="s">
        <v>10</v>
      </c>
      <c r="L1" s="18" t="s">
        <v>11</v>
      </c>
      <c r="M1" s="18" t="s">
        <v>12</v>
      </c>
      <c r="N1" s="18" t="s">
        <v>13</v>
      </c>
      <c r="O1" s="18" t="s">
        <v>14</v>
      </c>
      <c r="P1" s="20" t="s">
        <v>0</v>
      </c>
      <c r="Q1" s="21" t="s">
        <v>15</v>
      </c>
      <c r="R1" s="22"/>
      <c r="S1" s="21" t="s">
        <v>16</v>
      </c>
      <c r="T1" s="22"/>
      <c r="U1" s="23" t="s">
        <v>17</v>
      </c>
      <c r="V1" s="20" t="s">
        <v>18</v>
      </c>
      <c r="W1" s="24" t="s">
        <v>19</v>
      </c>
      <c r="X1" s="1"/>
      <c r="Y1" s="1"/>
      <c r="Z1" s="1"/>
    </row>
    <row r="2" spans="1:26" x14ac:dyDescent="0.1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2" t="s">
        <v>20</v>
      </c>
      <c r="R2" s="3" t="s">
        <v>14</v>
      </c>
      <c r="S2" s="2" t="s">
        <v>21</v>
      </c>
      <c r="T2" s="3" t="s">
        <v>14</v>
      </c>
      <c r="U2" s="19"/>
      <c r="V2" s="19"/>
      <c r="W2" s="19"/>
      <c r="X2" s="1"/>
      <c r="Y2" s="1"/>
      <c r="Z2" s="1"/>
    </row>
    <row r="3" spans="1:26" x14ac:dyDescent="0.15">
      <c r="A3" s="4">
        <v>1</v>
      </c>
      <c r="B3" s="4">
        <v>0.85</v>
      </c>
      <c r="C3" s="4">
        <v>0.85</v>
      </c>
      <c r="D3" s="4">
        <v>0.88</v>
      </c>
      <c r="E3" s="4">
        <v>0.8</v>
      </c>
      <c r="F3" s="4">
        <v>0.50012920788864001</v>
      </c>
      <c r="G3" s="4">
        <v>0.47012145541532102</v>
      </c>
      <c r="H3" s="4">
        <v>0.23825809550975999</v>
      </c>
      <c r="I3" s="4">
        <v>0.20013680022819838</v>
      </c>
      <c r="J3" s="4">
        <v>3.1738703633599998</v>
      </c>
      <c r="K3" s="4">
        <v>2.9929597526484795</v>
      </c>
      <c r="L3" s="4" t="b">
        <v>1</v>
      </c>
      <c r="M3" s="4" t="b">
        <v>0</v>
      </c>
      <c r="N3" s="4" t="b">
        <v>1</v>
      </c>
      <c r="O3" s="4" t="str">
        <f t="shared" ref="O3:O32" si="0">IF(OR(L3=FALSE,M3=FALSE,N3=FALSE),"Violated","Satisfied")</f>
        <v>Violated</v>
      </c>
      <c r="P3" s="5">
        <v>1</v>
      </c>
      <c r="Q3" s="5">
        <v>12000</v>
      </c>
      <c r="R3" s="5" t="s">
        <v>22</v>
      </c>
      <c r="S3" s="5">
        <v>14000</v>
      </c>
      <c r="T3" s="5" t="s">
        <v>22</v>
      </c>
      <c r="U3" s="5">
        <f t="shared" ref="U3:U32" si="1">S3-Q3</f>
        <v>2000</v>
      </c>
      <c r="V3" s="5" t="str">
        <f t="shared" ref="V3:V32" si="2">IF(S3=Q3,"equal",IF(S3&lt;Q3,"Uniform","Non-Uniform"))</f>
        <v>Non-Uniform</v>
      </c>
      <c r="W3" s="6">
        <f t="shared" ref="W3:W32" si="3">(U3*100)/Q3</f>
        <v>16.666666666666668</v>
      </c>
      <c r="X3" s="1"/>
      <c r="Y3" s="1"/>
      <c r="Z3" s="1"/>
    </row>
    <row r="4" spans="1:26" x14ac:dyDescent="0.15">
      <c r="A4" s="4">
        <v>2</v>
      </c>
      <c r="B4" s="4">
        <v>0.85</v>
      </c>
      <c r="C4" s="4">
        <v>0.87</v>
      </c>
      <c r="D4" s="4">
        <v>0.88</v>
      </c>
      <c r="E4" s="4">
        <v>0.8</v>
      </c>
      <c r="F4" s="4">
        <v>0.50580295644595197</v>
      </c>
      <c r="G4" s="4">
        <v>0.46533871993027498</v>
      </c>
      <c r="H4" s="4">
        <v>0.23925934525516801</v>
      </c>
      <c r="I4" s="4">
        <v>0.22251119108730599</v>
      </c>
      <c r="J4" s="4">
        <v>3.1888891027519999</v>
      </c>
      <c r="K4" s="4">
        <v>3.2158891219996799</v>
      </c>
      <c r="L4" s="4" t="b">
        <f t="shared" ref="L4:L16" si="4">IF(F4*1000&gt;G4*1000,TRUE,FALSE)</f>
        <v>1</v>
      </c>
      <c r="M4" s="4" t="b">
        <f t="shared" ref="M4:M16" si="5">IF(H4*1000&lt;I4*1000,TRUE,FALSE)</f>
        <v>0</v>
      </c>
      <c r="N4" s="4" t="b">
        <f t="shared" ref="N4:N16" si="6">IF(J4*1000&gt;K4*1000,TRUE,FALSE)</f>
        <v>0</v>
      </c>
      <c r="O4" s="4" t="str">
        <f t="shared" si="0"/>
        <v>Violated</v>
      </c>
      <c r="P4" s="5">
        <v>2</v>
      </c>
      <c r="Q4" s="5">
        <v>58000</v>
      </c>
      <c r="R4" s="5" t="s">
        <v>22</v>
      </c>
      <c r="S4" s="5">
        <v>48000</v>
      </c>
      <c r="T4" s="5" t="s">
        <v>22</v>
      </c>
      <c r="U4" s="5">
        <f t="shared" si="1"/>
        <v>-10000</v>
      </c>
      <c r="V4" s="5" t="str">
        <f t="shared" si="2"/>
        <v>Uniform</v>
      </c>
      <c r="W4" s="6">
        <f t="shared" si="3"/>
        <v>-17.241379310344829</v>
      </c>
      <c r="X4" s="1"/>
      <c r="Y4" s="1"/>
      <c r="Z4" s="1"/>
    </row>
    <row r="5" spans="1:26" x14ac:dyDescent="0.15">
      <c r="A5" s="4">
        <v>3</v>
      </c>
      <c r="B5" s="4">
        <v>0.88</v>
      </c>
      <c r="C5" s="4">
        <v>0.92</v>
      </c>
      <c r="D5" s="4">
        <v>0.83</v>
      </c>
      <c r="E5" s="4">
        <v>0.96</v>
      </c>
      <c r="F5" s="4">
        <v>0.64988082159242799</v>
      </c>
      <c r="G5" s="4">
        <v>0.69537247910389799</v>
      </c>
      <c r="H5" s="4">
        <v>0.20862011203533101</v>
      </c>
      <c r="I5" s="4">
        <v>0.20236150867427108</v>
      </c>
      <c r="J5" s="4">
        <v>3.3877714752546901</v>
      </c>
      <c r="K5" s="4">
        <v>3.4604263375327098</v>
      </c>
      <c r="L5" s="4" t="b">
        <f t="shared" si="4"/>
        <v>0</v>
      </c>
      <c r="M5" s="4" t="b">
        <f t="shared" si="5"/>
        <v>0</v>
      </c>
      <c r="N5" s="4" t="b">
        <f t="shared" si="6"/>
        <v>0</v>
      </c>
      <c r="O5" s="4" t="str">
        <f t="shared" si="0"/>
        <v>Violated</v>
      </c>
      <c r="P5" s="5">
        <v>3</v>
      </c>
      <c r="Q5" s="5">
        <v>26000</v>
      </c>
      <c r="R5" s="5" t="s">
        <v>22</v>
      </c>
      <c r="S5" s="5">
        <v>34000</v>
      </c>
      <c r="T5" s="5" t="s">
        <v>22</v>
      </c>
      <c r="U5" s="5">
        <f t="shared" si="1"/>
        <v>8000</v>
      </c>
      <c r="V5" s="5" t="str">
        <f t="shared" si="2"/>
        <v>Non-Uniform</v>
      </c>
      <c r="W5" s="6">
        <f t="shared" si="3"/>
        <v>30.76923076923077</v>
      </c>
      <c r="X5" s="1"/>
      <c r="Y5" s="1"/>
      <c r="Z5" s="1"/>
    </row>
    <row r="6" spans="1:26" x14ac:dyDescent="0.15">
      <c r="A6" s="4">
        <v>4</v>
      </c>
      <c r="B6" s="4">
        <v>0.97</v>
      </c>
      <c r="C6" s="4">
        <v>0.81</v>
      </c>
      <c r="D6" s="4">
        <v>0.91</v>
      </c>
      <c r="E6" s="4">
        <v>0.82</v>
      </c>
      <c r="F6" s="4">
        <v>0.66423159016123001</v>
      </c>
      <c r="G6" s="4">
        <v>0.56459685163704554</v>
      </c>
      <c r="H6" s="4">
        <v>5.0543245056532897E-2</v>
      </c>
      <c r="I6" s="4">
        <v>5.6754109957663501E-2</v>
      </c>
      <c r="J6" s="4">
        <v>3.4898648510276198</v>
      </c>
      <c r="K6" s="4">
        <v>3.3502702569865099</v>
      </c>
      <c r="L6" s="4" t="b">
        <f t="shared" si="4"/>
        <v>1</v>
      </c>
      <c r="M6" s="4" t="b">
        <f t="shared" si="5"/>
        <v>1</v>
      </c>
      <c r="N6" s="4" t="b">
        <f t="shared" si="6"/>
        <v>1</v>
      </c>
      <c r="O6" s="4" t="str">
        <f t="shared" si="0"/>
        <v>Satisfied</v>
      </c>
      <c r="P6" s="5">
        <v>4</v>
      </c>
      <c r="Q6" s="5">
        <v>112000</v>
      </c>
      <c r="R6" s="5" t="s">
        <v>23</v>
      </c>
      <c r="S6" s="5">
        <v>170000</v>
      </c>
      <c r="T6" s="5" t="s">
        <v>23</v>
      </c>
      <c r="U6" s="5">
        <f t="shared" si="1"/>
        <v>58000</v>
      </c>
      <c r="V6" s="5" t="str">
        <f t="shared" si="2"/>
        <v>Non-Uniform</v>
      </c>
      <c r="W6" s="6">
        <f t="shared" si="3"/>
        <v>51.785714285714285</v>
      </c>
      <c r="X6" s="1"/>
      <c r="Y6" s="1"/>
      <c r="Z6" s="1"/>
    </row>
    <row r="7" spans="1:26" x14ac:dyDescent="0.15">
      <c r="A7" s="4">
        <v>5</v>
      </c>
      <c r="B7" s="4">
        <v>0.98</v>
      </c>
      <c r="C7" s="4">
        <v>0.88</v>
      </c>
      <c r="D7" s="4">
        <v>0.83</v>
      </c>
      <c r="E7" s="4">
        <v>0.81</v>
      </c>
      <c r="F7" s="4">
        <v>0.66476729842624005</v>
      </c>
      <c r="G7" s="4">
        <v>0.644824279473452</v>
      </c>
      <c r="H7" s="4">
        <v>3.3566679559719197E-2</v>
      </c>
      <c r="I7" s="4">
        <v>6.3776691163466473E-2</v>
      </c>
      <c r="J7" s="4">
        <v>3.49578211050048</v>
      </c>
      <c r="K7" s="4">
        <v>3.5899650692855598</v>
      </c>
      <c r="L7" s="4" t="b">
        <f t="shared" si="4"/>
        <v>1</v>
      </c>
      <c r="M7" s="4" t="b">
        <f t="shared" si="5"/>
        <v>1</v>
      </c>
      <c r="N7" s="4" t="b">
        <f t="shared" si="6"/>
        <v>0</v>
      </c>
      <c r="O7" s="4" t="str">
        <f t="shared" si="0"/>
        <v>Violated</v>
      </c>
      <c r="P7" s="5">
        <v>5</v>
      </c>
      <c r="Q7" s="5">
        <v>24000</v>
      </c>
      <c r="R7" s="5" t="s">
        <v>22</v>
      </c>
      <c r="S7" s="5">
        <v>22000</v>
      </c>
      <c r="T7" s="5" t="s">
        <v>22</v>
      </c>
      <c r="U7" s="5">
        <f t="shared" si="1"/>
        <v>-2000</v>
      </c>
      <c r="V7" s="5" t="str">
        <f t="shared" si="2"/>
        <v>Uniform</v>
      </c>
      <c r="W7" s="6">
        <f t="shared" si="3"/>
        <v>-8.3333333333333339</v>
      </c>
      <c r="X7" s="1"/>
      <c r="Y7" s="1"/>
      <c r="Z7" s="1"/>
    </row>
    <row r="8" spans="1:26" x14ac:dyDescent="0.15">
      <c r="A8" s="4">
        <v>6</v>
      </c>
      <c r="B8" s="4">
        <v>0.94</v>
      </c>
      <c r="C8" s="4">
        <v>0.98</v>
      </c>
      <c r="D8" s="4">
        <v>0.91</v>
      </c>
      <c r="E8" s="4">
        <v>0.88</v>
      </c>
      <c r="F8" s="4">
        <v>0.73430124419284004</v>
      </c>
      <c r="G8" s="4">
        <v>0.66821413221548398</v>
      </c>
      <c r="H8" s="4">
        <v>0.106870292182521</v>
      </c>
      <c r="I8" s="4">
        <v>9.5114560042443688E-2</v>
      </c>
      <c r="J8" s="4">
        <v>3.60886512027349</v>
      </c>
      <c r="K8" s="4">
        <v>3.4645105154625502</v>
      </c>
      <c r="L8" s="4" t="b">
        <f t="shared" si="4"/>
        <v>1</v>
      </c>
      <c r="M8" s="4" t="b">
        <f t="shared" si="5"/>
        <v>0</v>
      </c>
      <c r="N8" s="4" t="b">
        <f t="shared" si="6"/>
        <v>1</v>
      </c>
      <c r="O8" s="4" t="str">
        <f t="shared" si="0"/>
        <v>Violated</v>
      </c>
      <c r="P8" s="5">
        <v>6</v>
      </c>
      <c r="Q8" s="5">
        <v>54000</v>
      </c>
      <c r="R8" s="5" t="s">
        <v>22</v>
      </c>
      <c r="S8" s="5">
        <v>180000</v>
      </c>
      <c r="T8" s="5" t="s">
        <v>22</v>
      </c>
      <c r="U8" s="5">
        <f t="shared" si="1"/>
        <v>126000</v>
      </c>
      <c r="V8" s="5" t="str">
        <f t="shared" si="2"/>
        <v>Non-Uniform</v>
      </c>
      <c r="W8" s="6">
        <f t="shared" si="3"/>
        <v>233.33333333333334</v>
      </c>
      <c r="X8" s="1"/>
      <c r="Y8" s="1"/>
      <c r="Z8" s="1"/>
    </row>
    <row r="9" spans="1:26" x14ac:dyDescent="0.15">
      <c r="A9" s="4">
        <v>7</v>
      </c>
      <c r="B9" s="4">
        <v>0.82</v>
      </c>
      <c r="C9" s="4">
        <v>0.93</v>
      </c>
      <c r="D9" s="4">
        <v>0.8</v>
      </c>
      <c r="E9" s="4">
        <v>0.95</v>
      </c>
      <c r="F9" s="4">
        <v>0.55178127140588096</v>
      </c>
      <c r="G9" s="4">
        <v>0.63454846211676297</v>
      </c>
      <c r="H9" s="4">
        <v>0.30112271811348601</v>
      </c>
      <c r="I9" s="4">
        <v>0.30714517247575501</v>
      </c>
      <c r="J9" s="4">
        <v>3.2012228254332902</v>
      </c>
      <c r="K9" s="4">
        <v>3.4014062492482902</v>
      </c>
      <c r="L9" s="4" t="b">
        <f t="shared" si="4"/>
        <v>0</v>
      </c>
      <c r="M9" s="4" t="b">
        <f t="shared" si="5"/>
        <v>1</v>
      </c>
      <c r="N9" s="4" t="b">
        <f t="shared" si="6"/>
        <v>0</v>
      </c>
      <c r="O9" s="4" t="str">
        <f t="shared" si="0"/>
        <v>Violated</v>
      </c>
      <c r="P9" s="5">
        <v>7</v>
      </c>
      <c r="Q9" s="5">
        <v>8000</v>
      </c>
      <c r="R9" s="5" t="s">
        <v>22</v>
      </c>
      <c r="S9" s="5">
        <v>10000</v>
      </c>
      <c r="T9" s="5" t="s">
        <v>22</v>
      </c>
      <c r="U9" s="5">
        <f t="shared" si="1"/>
        <v>2000</v>
      </c>
      <c r="V9" s="5" t="str">
        <f t="shared" si="2"/>
        <v>Non-Uniform</v>
      </c>
      <c r="W9" s="6">
        <f t="shared" si="3"/>
        <v>25</v>
      </c>
      <c r="X9" s="1"/>
      <c r="Y9" s="1"/>
      <c r="Z9" s="1"/>
    </row>
    <row r="10" spans="1:26" x14ac:dyDescent="0.15">
      <c r="A10" s="4">
        <v>8</v>
      </c>
      <c r="B10" s="4">
        <v>0.85</v>
      </c>
      <c r="C10" s="4">
        <v>0.86</v>
      </c>
      <c r="D10" s="4">
        <v>0.93</v>
      </c>
      <c r="E10" s="4">
        <v>0.88</v>
      </c>
      <c r="F10" s="4">
        <v>0.56944987127170499</v>
      </c>
      <c r="G10" s="4">
        <v>0.53528287899540306</v>
      </c>
      <c r="H10" s="4">
        <v>0.25049115375383002</v>
      </c>
      <c r="I10" s="4">
        <v>0.23295677299106199</v>
      </c>
      <c r="J10" s="4">
        <v>3.2812364615948799</v>
      </c>
      <c r="K10" s="4">
        <v>3.4234219308341101</v>
      </c>
      <c r="L10" s="4" t="b">
        <f t="shared" si="4"/>
        <v>1</v>
      </c>
      <c r="M10" s="4" t="b">
        <f t="shared" si="5"/>
        <v>0</v>
      </c>
      <c r="N10" s="4" t="b">
        <f t="shared" si="6"/>
        <v>0</v>
      </c>
      <c r="O10" s="4" t="str">
        <f t="shared" si="0"/>
        <v>Violated</v>
      </c>
      <c r="P10" s="5">
        <v>8</v>
      </c>
      <c r="Q10" s="5">
        <v>12000</v>
      </c>
      <c r="R10" s="5" t="s">
        <v>22</v>
      </c>
      <c r="S10" s="5">
        <v>14000</v>
      </c>
      <c r="T10" s="5" t="s">
        <v>22</v>
      </c>
      <c r="U10" s="5">
        <f t="shared" si="1"/>
        <v>2000</v>
      </c>
      <c r="V10" s="5" t="str">
        <f t="shared" si="2"/>
        <v>Non-Uniform</v>
      </c>
      <c r="W10" s="6">
        <f t="shared" si="3"/>
        <v>16.666666666666668</v>
      </c>
      <c r="X10" s="1"/>
      <c r="Y10" s="1"/>
      <c r="Z10" s="1"/>
    </row>
    <row r="11" spans="1:26" x14ac:dyDescent="0.15">
      <c r="A11" s="4">
        <v>9</v>
      </c>
      <c r="B11" s="4">
        <v>0.87</v>
      </c>
      <c r="C11" s="4">
        <v>0.8</v>
      </c>
      <c r="D11" s="4">
        <v>0.88</v>
      </c>
      <c r="E11" s="4">
        <v>0.98</v>
      </c>
      <c r="F11" s="4">
        <v>0.62362528340565904</v>
      </c>
      <c r="G11" s="4">
        <v>0.54879024939697996</v>
      </c>
      <c r="H11" s="4">
        <v>0.223185387175558</v>
      </c>
      <c r="I11" s="4">
        <v>0.234344656534336</v>
      </c>
      <c r="J11" s="4">
        <v>3.3182488760880098</v>
      </c>
      <c r="K11" s="4">
        <v>3.1855189210444901</v>
      </c>
      <c r="L11" s="4" t="b">
        <f t="shared" si="4"/>
        <v>1</v>
      </c>
      <c r="M11" s="4" t="b">
        <f t="shared" si="5"/>
        <v>1</v>
      </c>
      <c r="N11" s="4" t="b">
        <f t="shared" si="6"/>
        <v>1</v>
      </c>
      <c r="O11" s="4" t="str">
        <f t="shared" si="0"/>
        <v>Satisfied</v>
      </c>
      <c r="P11" s="5">
        <v>9</v>
      </c>
      <c r="Q11" s="5">
        <v>148000</v>
      </c>
      <c r="R11" s="5" t="s">
        <v>23</v>
      </c>
      <c r="S11" s="5">
        <v>386000</v>
      </c>
      <c r="T11" s="5" t="s">
        <v>23</v>
      </c>
      <c r="U11" s="5">
        <f t="shared" si="1"/>
        <v>238000</v>
      </c>
      <c r="V11" s="5" t="str">
        <f t="shared" si="2"/>
        <v>Non-Uniform</v>
      </c>
      <c r="W11" s="6">
        <f t="shared" si="3"/>
        <v>160.81081081081081</v>
      </c>
      <c r="X11" s="1"/>
      <c r="Y11" s="1"/>
      <c r="Z11" s="1"/>
    </row>
    <row r="12" spans="1:26" x14ac:dyDescent="0.15">
      <c r="A12" s="4">
        <v>10</v>
      </c>
      <c r="B12" s="4">
        <v>0.84</v>
      </c>
      <c r="C12" s="4">
        <v>0.84</v>
      </c>
      <c r="D12" s="4">
        <v>0.87</v>
      </c>
      <c r="E12" s="4">
        <v>0.94</v>
      </c>
      <c r="F12" s="4">
        <v>0.56727341573857204</v>
      </c>
      <c r="G12" s="4">
        <v>0.58769525870516071</v>
      </c>
      <c r="H12" s="4">
        <v>0.26805207918829899</v>
      </c>
      <c r="I12" s="4">
        <v>0.289496245523363</v>
      </c>
      <c r="J12" s="4">
        <v>3.2337556903111899</v>
      </c>
      <c r="K12" s="4">
        <v>2.9857266288643216</v>
      </c>
      <c r="L12" s="4" t="b">
        <f t="shared" si="4"/>
        <v>0</v>
      </c>
      <c r="M12" s="4" t="b">
        <f t="shared" si="5"/>
        <v>1</v>
      </c>
      <c r="N12" s="4" t="b">
        <f t="shared" si="6"/>
        <v>1</v>
      </c>
      <c r="O12" s="4" t="str">
        <f t="shared" si="0"/>
        <v>Violated</v>
      </c>
      <c r="P12" s="5">
        <v>10</v>
      </c>
      <c r="Q12" s="5">
        <v>136000</v>
      </c>
      <c r="R12" s="5" t="s">
        <v>22</v>
      </c>
      <c r="S12" s="5">
        <v>178000</v>
      </c>
      <c r="T12" s="5" t="s">
        <v>22</v>
      </c>
      <c r="U12" s="5">
        <f t="shared" si="1"/>
        <v>42000</v>
      </c>
      <c r="V12" s="5" t="str">
        <f t="shared" si="2"/>
        <v>Non-Uniform</v>
      </c>
      <c r="W12" s="6">
        <f t="shared" si="3"/>
        <v>30.882352941176471</v>
      </c>
      <c r="X12" s="1"/>
      <c r="Y12" s="1"/>
      <c r="Z12" s="1"/>
    </row>
    <row r="13" spans="1:26" x14ac:dyDescent="0.15">
      <c r="A13" s="4">
        <v>11</v>
      </c>
      <c r="B13" s="4">
        <v>0.83</v>
      </c>
      <c r="C13" s="4">
        <v>0.92</v>
      </c>
      <c r="D13" s="4">
        <v>0.86</v>
      </c>
      <c r="E13" s="4">
        <v>0.87</v>
      </c>
      <c r="F13" s="4">
        <v>0.53308457393859299</v>
      </c>
      <c r="G13" s="4">
        <v>0.46378357932657588</v>
      </c>
      <c r="H13" s="4">
        <v>0.27918599707176001</v>
      </c>
      <c r="I13" s="4">
        <v>0.31827203666180598</v>
      </c>
      <c r="J13" s="4">
        <v>3.21051148211891</v>
      </c>
      <c r="K13" s="4">
        <v>3.3340319414036599</v>
      </c>
      <c r="L13" s="4" t="b">
        <f t="shared" si="4"/>
        <v>1</v>
      </c>
      <c r="M13" s="4" t="b">
        <f t="shared" si="5"/>
        <v>1</v>
      </c>
      <c r="N13" s="4" t="b">
        <f t="shared" si="6"/>
        <v>0</v>
      </c>
      <c r="O13" s="4" t="str">
        <f t="shared" si="0"/>
        <v>Violated</v>
      </c>
      <c r="P13" s="7">
        <v>11</v>
      </c>
      <c r="Q13" s="7">
        <v>17000</v>
      </c>
      <c r="R13" s="7" t="s">
        <v>22</v>
      </c>
      <c r="S13" s="7">
        <v>25000</v>
      </c>
      <c r="T13" s="7" t="s">
        <v>22</v>
      </c>
      <c r="U13" s="7">
        <f t="shared" si="1"/>
        <v>8000</v>
      </c>
      <c r="V13" s="7" t="str">
        <f t="shared" si="2"/>
        <v>Non-Uniform</v>
      </c>
      <c r="W13" s="8">
        <f t="shared" si="3"/>
        <v>47.058823529411768</v>
      </c>
      <c r="X13" s="1"/>
      <c r="Y13" s="1"/>
      <c r="Z13" s="1"/>
    </row>
    <row r="14" spans="1:26" x14ac:dyDescent="0.15">
      <c r="A14" s="4">
        <v>12</v>
      </c>
      <c r="B14" s="4">
        <v>0.98</v>
      </c>
      <c r="C14" s="4">
        <v>0.93</v>
      </c>
      <c r="D14" s="4">
        <v>0.88</v>
      </c>
      <c r="E14" s="4">
        <v>0.82</v>
      </c>
      <c r="F14" s="4">
        <v>0.71235068900604803</v>
      </c>
      <c r="G14" s="4">
        <v>0.67673315455574601</v>
      </c>
      <c r="H14" s="4">
        <v>3.4537769163388701E-2</v>
      </c>
      <c r="I14" s="4">
        <v>3.7300790696459897E-2</v>
      </c>
      <c r="J14" s="4">
        <v>3.5933365098165599</v>
      </c>
      <c r="K14" s="4">
        <v>3.162136128638573</v>
      </c>
      <c r="L14" s="4" t="b">
        <f t="shared" si="4"/>
        <v>1</v>
      </c>
      <c r="M14" s="4" t="b">
        <f t="shared" si="5"/>
        <v>1</v>
      </c>
      <c r="N14" s="4" t="b">
        <f t="shared" si="6"/>
        <v>1</v>
      </c>
      <c r="O14" s="4" t="str">
        <f t="shared" si="0"/>
        <v>Satisfied</v>
      </c>
      <c r="P14" s="5">
        <v>12</v>
      </c>
      <c r="Q14" s="5">
        <v>330000</v>
      </c>
      <c r="R14" s="5" t="s">
        <v>23</v>
      </c>
      <c r="S14" s="5">
        <v>368000</v>
      </c>
      <c r="T14" s="5" t="s">
        <v>23</v>
      </c>
      <c r="U14" s="5">
        <f t="shared" si="1"/>
        <v>38000</v>
      </c>
      <c r="V14" s="5" t="str">
        <f t="shared" si="2"/>
        <v>Non-Uniform</v>
      </c>
      <c r="W14" s="6">
        <f t="shared" si="3"/>
        <v>11.515151515151516</v>
      </c>
      <c r="X14" s="1"/>
      <c r="Y14" s="1"/>
      <c r="Z14" s="1"/>
    </row>
    <row r="15" spans="1:26" x14ac:dyDescent="0.15">
      <c r="A15" s="4">
        <v>13</v>
      </c>
      <c r="B15" s="4">
        <v>0.96</v>
      </c>
      <c r="C15" s="4">
        <v>0.91</v>
      </c>
      <c r="D15" s="4">
        <v>0.85</v>
      </c>
      <c r="E15" s="4">
        <v>0.83</v>
      </c>
      <c r="F15" s="4">
        <v>0.67271458259526795</v>
      </c>
      <c r="G15" s="4">
        <v>0.72989532211586572</v>
      </c>
      <c r="H15" s="4">
        <v>6.8029774274802904E-2</v>
      </c>
      <c r="I15" s="4">
        <v>6.1907094590070599E-2</v>
      </c>
      <c r="J15" s="4">
        <v>3.5050134214031901</v>
      </c>
      <c r="K15" s="4">
        <v>3.1651207926286999</v>
      </c>
      <c r="L15" s="4" t="b">
        <f t="shared" si="4"/>
        <v>0</v>
      </c>
      <c r="M15" s="4" t="b">
        <f t="shared" si="5"/>
        <v>0</v>
      </c>
      <c r="N15" s="4" t="b">
        <f t="shared" si="6"/>
        <v>1</v>
      </c>
      <c r="O15" s="4" t="str">
        <f t="shared" si="0"/>
        <v>Violated</v>
      </c>
      <c r="P15" s="5">
        <v>13</v>
      </c>
      <c r="Q15" s="5">
        <v>26000</v>
      </c>
      <c r="R15" s="5" t="s">
        <v>22</v>
      </c>
      <c r="S15" s="5">
        <v>20000</v>
      </c>
      <c r="T15" s="5" t="s">
        <v>22</v>
      </c>
      <c r="U15" s="5">
        <f t="shared" si="1"/>
        <v>-6000</v>
      </c>
      <c r="V15" s="5" t="str">
        <f t="shared" si="2"/>
        <v>Uniform</v>
      </c>
      <c r="W15" s="6">
        <f t="shared" si="3"/>
        <v>-23.076923076923077</v>
      </c>
      <c r="X15" s="1"/>
      <c r="Y15" s="1"/>
      <c r="Z15" s="1"/>
    </row>
    <row r="16" spans="1:26" x14ac:dyDescent="0.15">
      <c r="A16" s="4">
        <v>14</v>
      </c>
      <c r="B16" s="4">
        <v>0.83</v>
      </c>
      <c r="C16" s="4">
        <v>0.86</v>
      </c>
      <c r="D16" s="4">
        <v>0.84</v>
      </c>
      <c r="E16" s="4">
        <v>0.92</v>
      </c>
      <c r="F16" s="4">
        <v>0.538603116094303</v>
      </c>
      <c r="G16" s="4">
        <v>0.646323739313163</v>
      </c>
      <c r="H16" s="4">
        <v>0.280316300886785</v>
      </c>
      <c r="I16" s="4">
        <v>0.34759221309961302</v>
      </c>
      <c r="J16" s="4">
        <v>3.18426547164042</v>
      </c>
      <c r="K16" s="4">
        <v>3.4867706909999998</v>
      </c>
      <c r="L16" s="4" t="b">
        <f t="shared" si="4"/>
        <v>0</v>
      </c>
      <c r="M16" s="4" t="b">
        <f t="shared" si="5"/>
        <v>1</v>
      </c>
      <c r="N16" s="4" t="b">
        <f t="shared" si="6"/>
        <v>0</v>
      </c>
      <c r="O16" s="4" t="str">
        <f t="shared" si="0"/>
        <v>Violated</v>
      </c>
      <c r="P16" s="5">
        <v>14</v>
      </c>
      <c r="Q16" s="5">
        <v>6000</v>
      </c>
      <c r="R16" s="5" t="s">
        <v>22</v>
      </c>
      <c r="S16" s="5">
        <v>8000</v>
      </c>
      <c r="T16" s="5" t="s">
        <v>22</v>
      </c>
      <c r="U16" s="5">
        <f t="shared" si="1"/>
        <v>2000</v>
      </c>
      <c r="V16" s="5" t="str">
        <f t="shared" si="2"/>
        <v>Non-Uniform</v>
      </c>
      <c r="W16" s="6">
        <f t="shared" si="3"/>
        <v>33.333333333333336</v>
      </c>
      <c r="X16" s="1"/>
      <c r="Y16" s="1"/>
      <c r="Z16" s="1"/>
    </row>
    <row r="17" spans="1:26" x14ac:dyDescent="0.15">
      <c r="A17" s="4">
        <v>15</v>
      </c>
      <c r="B17" s="4">
        <v>0.93</v>
      </c>
      <c r="C17" s="4">
        <v>0.99</v>
      </c>
      <c r="D17" s="4">
        <v>0.97</v>
      </c>
      <c r="E17" s="4">
        <v>0.8</v>
      </c>
      <c r="F17" s="4">
        <v>0.67795418373365002</v>
      </c>
      <c r="G17" s="4">
        <v>0.65083601638430399</v>
      </c>
      <c r="H17" s="4">
        <v>0.121028809528339</v>
      </c>
      <c r="I17" s="4">
        <v>0.12882276000000001</v>
      </c>
      <c r="J17" s="4">
        <v>3.5702104572069602</v>
      </c>
      <c r="K17" s="4">
        <v>3.4631041434907499</v>
      </c>
      <c r="L17" s="4" t="b">
        <v>1</v>
      </c>
      <c r="M17" s="4" t="b">
        <v>1</v>
      </c>
      <c r="N17" s="4" t="b">
        <v>1</v>
      </c>
      <c r="O17" s="4" t="str">
        <f t="shared" si="0"/>
        <v>Satisfied</v>
      </c>
      <c r="P17" s="5">
        <v>15</v>
      </c>
      <c r="Q17" s="5">
        <v>104000</v>
      </c>
      <c r="R17" s="5" t="s">
        <v>23</v>
      </c>
      <c r="S17" s="5">
        <v>316000</v>
      </c>
      <c r="T17" s="5" t="s">
        <v>23</v>
      </c>
      <c r="U17" s="5">
        <f t="shared" si="1"/>
        <v>212000</v>
      </c>
      <c r="V17" s="5" t="str">
        <f t="shared" si="2"/>
        <v>Non-Uniform</v>
      </c>
      <c r="W17" s="6">
        <f t="shared" si="3"/>
        <v>203.84615384615384</v>
      </c>
      <c r="X17" s="1"/>
      <c r="Y17" s="1"/>
      <c r="Z17" s="1"/>
    </row>
    <row r="18" spans="1:26" x14ac:dyDescent="0.15">
      <c r="A18" s="4">
        <v>16</v>
      </c>
      <c r="B18" s="4">
        <v>0.9</v>
      </c>
      <c r="C18" s="4">
        <v>0.8</v>
      </c>
      <c r="D18" s="4">
        <v>0.91</v>
      </c>
      <c r="E18" s="4">
        <v>0.87</v>
      </c>
      <c r="F18" s="4">
        <v>0.60323076868360603</v>
      </c>
      <c r="G18" s="4">
        <v>0.57306923024942602</v>
      </c>
      <c r="H18" s="4">
        <v>0.16702564096484501</v>
      </c>
      <c r="I18" s="4">
        <v>0.17955256403720837</v>
      </c>
      <c r="J18" s="4">
        <v>3.3406648708672</v>
      </c>
      <c r="K18" s="4">
        <v>3.20703827603251</v>
      </c>
      <c r="L18" s="4" t="b">
        <v>1</v>
      </c>
      <c r="M18" s="4" t="b">
        <v>1</v>
      </c>
      <c r="N18" s="4" t="b">
        <v>1</v>
      </c>
      <c r="O18" s="4" t="str">
        <f t="shared" si="0"/>
        <v>Satisfied</v>
      </c>
      <c r="P18" s="5">
        <v>16</v>
      </c>
      <c r="Q18" s="5">
        <v>106000</v>
      </c>
      <c r="R18" s="5" t="s">
        <v>23</v>
      </c>
      <c r="S18" s="5">
        <v>92000</v>
      </c>
      <c r="T18" s="5" t="s">
        <v>23</v>
      </c>
      <c r="U18" s="5">
        <f t="shared" si="1"/>
        <v>-14000</v>
      </c>
      <c r="V18" s="5" t="str">
        <f t="shared" si="2"/>
        <v>Uniform</v>
      </c>
      <c r="W18" s="6">
        <f t="shared" si="3"/>
        <v>-13.20754716981132</v>
      </c>
      <c r="X18" s="1"/>
      <c r="Y18" s="1"/>
      <c r="Z18" s="1"/>
    </row>
    <row r="19" spans="1:26" x14ac:dyDescent="0.15">
      <c r="A19" s="4">
        <v>17</v>
      </c>
      <c r="B19" s="4">
        <v>0.83</v>
      </c>
      <c r="C19" s="4">
        <v>0.96</v>
      </c>
      <c r="D19" s="4">
        <v>0.88</v>
      </c>
      <c r="E19" s="4">
        <v>0.83</v>
      </c>
      <c r="F19" s="4">
        <v>0.52562343521780297</v>
      </c>
      <c r="G19" s="4">
        <v>0.50459849780909105</v>
      </c>
      <c r="H19" s="4">
        <v>0.27765781203256201</v>
      </c>
      <c r="I19" s="4">
        <v>0.30542359323581825</v>
      </c>
      <c r="J19" s="4">
        <v>3.2262695910169299</v>
      </c>
      <c r="K19" s="4">
        <v>3.0649561114660799</v>
      </c>
      <c r="L19" s="4" t="b">
        <v>1</v>
      </c>
      <c r="M19" s="4" t="b">
        <v>1</v>
      </c>
      <c r="N19" s="4" t="b">
        <v>1</v>
      </c>
      <c r="O19" s="4" t="str">
        <f t="shared" si="0"/>
        <v>Satisfied</v>
      </c>
      <c r="P19" s="5">
        <v>17</v>
      </c>
      <c r="Q19" s="5">
        <v>72000</v>
      </c>
      <c r="R19" s="5" t="s">
        <v>23</v>
      </c>
      <c r="S19" s="5">
        <v>1040000</v>
      </c>
      <c r="T19" s="5" t="s">
        <v>23</v>
      </c>
      <c r="U19" s="5">
        <f t="shared" si="1"/>
        <v>968000</v>
      </c>
      <c r="V19" s="5" t="str">
        <f t="shared" si="2"/>
        <v>Non-Uniform</v>
      </c>
      <c r="W19" s="6">
        <f t="shared" si="3"/>
        <v>1344.4444444444443</v>
      </c>
      <c r="X19" s="1"/>
      <c r="Y19" s="1"/>
      <c r="Z19" s="1"/>
    </row>
    <row r="20" spans="1:26" x14ac:dyDescent="0.15">
      <c r="A20" s="4">
        <v>18</v>
      </c>
      <c r="B20" s="4">
        <v>0.89</v>
      </c>
      <c r="C20" s="4">
        <v>0.93</v>
      </c>
      <c r="D20" s="4">
        <v>0.9</v>
      </c>
      <c r="E20" s="4">
        <v>0.98</v>
      </c>
      <c r="F20" s="4">
        <v>0.71006179286095195</v>
      </c>
      <c r="G20" s="4">
        <v>0.64615623150346602</v>
      </c>
      <c r="H20" s="4">
        <v>0.197760446308657</v>
      </c>
      <c r="I20" s="4">
        <v>0.22346930432878237</v>
      </c>
      <c r="J20" s="4">
        <v>3.50192521063344</v>
      </c>
      <c r="K20" s="4">
        <v>2.976636429038424</v>
      </c>
      <c r="L20" s="4" t="b">
        <v>1</v>
      </c>
      <c r="M20" s="4" t="b">
        <v>1</v>
      </c>
      <c r="N20" s="4" t="b">
        <v>1</v>
      </c>
      <c r="O20" s="4" t="str">
        <f t="shared" si="0"/>
        <v>Satisfied</v>
      </c>
      <c r="P20" s="5">
        <v>18</v>
      </c>
      <c r="Q20" s="5">
        <v>12000</v>
      </c>
      <c r="R20" s="5" t="s">
        <v>23</v>
      </c>
      <c r="S20" s="5">
        <v>86000</v>
      </c>
      <c r="T20" s="5" t="s">
        <v>23</v>
      </c>
      <c r="U20" s="5">
        <f t="shared" si="1"/>
        <v>74000</v>
      </c>
      <c r="V20" s="5" t="str">
        <f t="shared" si="2"/>
        <v>Non-Uniform</v>
      </c>
      <c r="W20" s="6">
        <f t="shared" si="3"/>
        <v>616.66666666666663</v>
      </c>
      <c r="X20" s="1"/>
      <c r="Y20" s="1"/>
      <c r="Z20" s="1"/>
    </row>
    <row r="21" spans="1:26" ht="15.75" customHeight="1" x14ac:dyDescent="0.15">
      <c r="A21" s="4">
        <v>19</v>
      </c>
      <c r="B21" s="4">
        <v>0.98</v>
      </c>
      <c r="C21" s="4">
        <v>0.9</v>
      </c>
      <c r="D21" s="4">
        <v>0.89</v>
      </c>
      <c r="E21" s="4">
        <v>0.84</v>
      </c>
      <c r="F21" s="4">
        <v>0.72195433151503197</v>
      </c>
      <c r="G21" s="4">
        <v>0.63531981173322816</v>
      </c>
      <c r="H21" s="4">
        <v>3.4733761867653701E-2</v>
      </c>
      <c r="I21" s="4">
        <v>4.6890578521332597E-2</v>
      </c>
      <c r="J21" s="4">
        <v>3.59369642280764</v>
      </c>
      <c r="K21" s="4">
        <v>2.982768030930341</v>
      </c>
      <c r="L21" s="4" t="b">
        <v>1</v>
      </c>
      <c r="M21" s="4" t="b">
        <v>1</v>
      </c>
      <c r="N21" s="4" t="b">
        <v>1</v>
      </c>
      <c r="O21" s="4" t="str">
        <f t="shared" si="0"/>
        <v>Satisfied</v>
      </c>
      <c r="P21" s="5">
        <v>19</v>
      </c>
      <c r="Q21" s="5">
        <v>20000</v>
      </c>
      <c r="R21" s="5" t="s">
        <v>23</v>
      </c>
      <c r="S21" s="5">
        <v>50000</v>
      </c>
      <c r="T21" s="5" t="s">
        <v>23</v>
      </c>
      <c r="U21" s="5">
        <f t="shared" si="1"/>
        <v>30000</v>
      </c>
      <c r="V21" s="5" t="str">
        <f t="shared" si="2"/>
        <v>Non-Uniform</v>
      </c>
      <c r="W21" s="6">
        <f t="shared" si="3"/>
        <v>150</v>
      </c>
      <c r="X21" s="1"/>
      <c r="Y21" s="1"/>
      <c r="Z21" s="1"/>
    </row>
    <row r="22" spans="1:26" ht="15.75" customHeight="1" x14ac:dyDescent="0.15">
      <c r="A22" s="4">
        <v>20</v>
      </c>
      <c r="B22" s="4">
        <v>0.85</v>
      </c>
      <c r="C22" s="4">
        <v>0.97</v>
      </c>
      <c r="D22" s="4">
        <v>0.93</v>
      </c>
      <c r="E22" s="4">
        <v>0.88</v>
      </c>
      <c r="F22" s="4">
        <v>0.60377605004344304</v>
      </c>
      <c r="G22" s="4">
        <v>0.68226693654908999</v>
      </c>
      <c r="H22" s="4">
        <v>0.25654871471354801</v>
      </c>
      <c r="I22" s="4">
        <v>0.28220358618490299</v>
      </c>
      <c r="J22" s="4">
        <v>3.3675107735833598</v>
      </c>
      <c r="K22" s="4">
        <v>3.1960024749999998</v>
      </c>
      <c r="L22" s="4" t="b">
        <f t="shared" ref="L22:L23" si="7">IF(F22*1000&gt;G22*1000,TRUE,FALSE)</f>
        <v>0</v>
      </c>
      <c r="M22" s="4" t="b">
        <f t="shared" ref="M22:M23" si="8">IF(H22*1000&lt;I22*1000,TRUE,FALSE)</f>
        <v>1</v>
      </c>
      <c r="N22" s="4" t="b">
        <f t="shared" ref="N22:N23" si="9">IF(J22*1000&gt;K22*1000,TRUE,FALSE)</f>
        <v>1</v>
      </c>
      <c r="O22" s="4" t="str">
        <f t="shared" si="0"/>
        <v>Violated</v>
      </c>
      <c r="P22" s="5">
        <v>20</v>
      </c>
      <c r="Q22" s="5">
        <v>10000</v>
      </c>
      <c r="R22" s="5" t="s">
        <v>22</v>
      </c>
      <c r="S22" s="5">
        <v>12000</v>
      </c>
      <c r="T22" s="5" t="s">
        <v>22</v>
      </c>
      <c r="U22" s="5">
        <f t="shared" si="1"/>
        <v>2000</v>
      </c>
      <c r="V22" s="5" t="str">
        <f t="shared" si="2"/>
        <v>Non-Uniform</v>
      </c>
      <c r="W22" s="6">
        <f t="shared" si="3"/>
        <v>20</v>
      </c>
      <c r="X22" s="1"/>
      <c r="Y22" s="1"/>
      <c r="Z22" s="1"/>
    </row>
    <row r="23" spans="1:26" ht="15.75" customHeight="1" x14ac:dyDescent="0.15">
      <c r="A23" s="4">
        <v>21</v>
      </c>
      <c r="B23" s="4">
        <v>0.96</v>
      </c>
      <c r="C23" s="4">
        <v>0.99</v>
      </c>
      <c r="D23" s="4">
        <v>0.84</v>
      </c>
      <c r="E23" s="4">
        <v>0.94</v>
      </c>
      <c r="F23" s="4">
        <v>0.79147354866459596</v>
      </c>
      <c r="G23" s="4">
        <v>0.73607040025807402</v>
      </c>
      <c r="H23" s="4">
        <v>7.2978064527691594E-2</v>
      </c>
      <c r="I23" s="4">
        <v>9.4871483885999003E-2</v>
      </c>
      <c r="J23" s="4">
        <v>3.66152640130879</v>
      </c>
      <c r="K23" s="4">
        <v>3.3819890251909999</v>
      </c>
      <c r="L23" s="4" t="b">
        <f t="shared" si="7"/>
        <v>1</v>
      </c>
      <c r="M23" s="4" t="b">
        <f t="shared" si="8"/>
        <v>1</v>
      </c>
      <c r="N23" s="4" t="b">
        <f t="shared" si="9"/>
        <v>1</v>
      </c>
      <c r="O23" s="4" t="str">
        <f t="shared" si="0"/>
        <v>Satisfied</v>
      </c>
      <c r="P23" s="5">
        <v>21</v>
      </c>
      <c r="Q23" s="5">
        <v>18000</v>
      </c>
      <c r="R23" s="5" t="s">
        <v>23</v>
      </c>
      <c r="S23" s="5">
        <v>30000</v>
      </c>
      <c r="T23" s="5" t="s">
        <v>23</v>
      </c>
      <c r="U23" s="5">
        <f t="shared" si="1"/>
        <v>12000</v>
      </c>
      <c r="V23" s="5" t="str">
        <f t="shared" si="2"/>
        <v>Non-Uniform</v>
      </c>
      <c r="W23" s="6">
        <f t="shared" si="3"/>
        <v>66.666666666666671</v>
      </c>
      <c r="X23" s="1"/>
      <c r="Y23" s="1"/>
      <c r="Z23" s="1"/>
    </row>
    <row r="24" spans="1:26" ht="15.75" customHeight="1" x14ac:dyDescent="0.15">
      <c r="A24" s="4">
        <v>22</v>
      </c>
      <c r="B24" s="4">
        <v>0.94</v>
      </c>
      <c r="C24" s="4">
        <v>0.89</v>
      </c>
      <c r="D24" s="4">
        <v>0.94</v>
      </c>
      <c r="E24" s="4">
        <v>0.98</v>
      </c>
      <c r="F24" s="4">
        <v>0.79272179936634302</v>
      </c>
      <c r="G24" s="4">
        <v>0.83655728726495804</v>
      </c>
      <c r="H24" s="4">
        <v>0.110599263789341</v>
      </c>
      <c r="I24" s="4">
        <v>8.5161433117792576E-2</v>
      </c>
      <c r="J24" s="4">
        <v>3.6438513176911198</v>
      </c>
      <c r="K24" s="4">
        <v>3.46165875180656</v>
      </c>
      <c r="L24" s="4" t="b">
        <v>0</v>
      </c>
      <c r="M24" s="4" t="b">
        <v>0</v>
      </c>
      <c r="N24" s="4" t="b">
        <v>1</v>
      </c>
      <c r="O24" s="4" t="str">
        <f t="shared" si="0"/>
        <v>Violated</v>
      </c>
      <c r="P24" s="5">
        <v>22</v>
      </c>
      <c r="Q24" s="5">
        <v>18000</v>
      </c>
      <c r="R24" s="5" t="s">
        <v>22</v>
      </c>
      <c r="S24" s="5">
        <v>24000</v>
      </c>
      <c r="T24" s="5" t="s">
        <v>22</v>
      </c>
      <c r="U24" s="5">
        <f t="shared" si="1"/>
        <v>6000</v>
      </c>
      <c r="V24" s="5" t="str">
        <f t="shared" si="2"/>
        <v>Non-Uniform</v>
      </c>
      <c r="W24" s="6">
        <f t="shared" si="3"/>
        <v>33.333333333333336</v>
      </c>
      <c r="X24" s="1"/>
      <c r="Y24" s="1"/>
      <c r="Z24" s="1"/>
    </row>
    <row r="25" spans="1:26" ht="15.75" customHeight="1" x14ac:dyDescent="0.15">
      <c r="A25" s="4">
        <v>23</v>
      </c>
      <c r="B25" s="4">
        <v>0.86</v>
      </c>
      <c r="C25" s="4">
        <v>0.87</v>
      </c>
      <c r="D25" s="4">
        <v>0.82</v>
      </c>
      <c r="E25" s="4">
        <v>0.81</v>
      </c>
      <c r="F25" s="4">
        <v>0.50594374211455695</v>
      </c>
      <c r="G25" s="4">
        <v>0.35416061948018984</v>
      </c>
      <c r="H25" s="4">
        <v>0.222362934762834</v>
      </c>
      <c r="I25" s="4">
        <v>0.29351907388694198</v>
      </c>
      <c r="J25" s="4">
        <v>3.1746101522396399</v>
      </c>
      <c r="K25" s="4">
        <v>2.9206413400604698</v>
      </c>
      <c r="L25" s="4" t="b">
        <v>1</v>
      </c>
      <c r="M25" s="4" t="b">
        <v>1</v>
      </c>
      <c r="N25" s="4" t="b">
        <v>1</v>
      </c>
      <c r="O25" s="4" t="str">
        <f t="shared" si="0"/>
        <v>Satisfied</v>
      </c>
      <c r="P25" s="5">
        <v>23</v>
      </c>
      <c r="Q25" s="5">
        <v>8000</v>
      </c>
      <c r="R25" s="5" t="s">
        <v>23</v>
      </c>
      <c r="S25" s="5">
        <v>12000</v>
      </c>
      <c r="T25" s="5" t="s">
        <v>23</v>
      </c>
      <c r="U25" s="5">
        <f t="shared" si="1"/>
        <v>4000</v>
      </c>
      <c r="V25" s="5" t="str">
        <f t="shared" si="2"/>
        <v>Non-Uniform</v>
      </c>
      <c r="W25" s="6">
        <f t="shared" si="3"/>
        <v>50</v>
      </c>
      <c r="X25" s="1"/>
      <c r="Y25" s="1"/>
      <c r="Z25" s="1"/>
    </row>
    <row r="26" spans="1:26" ht="15.75" customHeight="1" x14ac:dyDescent="0.15">
      <c r="A26" s="4">
        <v>24</v>
      </c>
      <c r="B26" s="4">
        <v>0.88</v>
      </c>
      <c r="C26" s="4">
        <v>0.8</v>
      </c>
      <c r="D26" s="4">
        <v>0.89</v>
      </c>
      <c r="E26" s="4">
        <v>0.96</v>
      </c>
      <c r="F26" s="4">
        <v>0.62880803285977904</v>
      </c>
      <c r="G26" s="4">
        <v>0.61308783203828454</v>
      </c>
      <c r="H26" s="4">
        <v>0.20574654993542399</v>
      </c>
      <c r="I26" s="4">
        <v>0.26335558391734298</v>
      </c>
      <c r="J26" s="4">
        <v>3.3388810174060399</v>
      </c>
      <c r="K26" s="4">
        <v>3.1719369665357378</v>
      </c>
      <c r="L26" s="4" t="b">
        <f>IF(F26*1000&gt;G26*1000,TRUE,FALSE)</f>
        <v>1</v>
      </c>
      <c r="M26" s="4" t="b">
        <f>IF(H26*1000&lt;I26*1000,TRUE,FALSE)</f>
        <v>1</v>
      </c>
      <c r="N26" s="4" t="b">
        <f>IF(J26*1000&gt;K26*1000,TRUE,FALSE)</f>
        <v>1</v>
      </c>
      <c r="O26" s="4" t="str">
        <f t="shared" si="0"/>
        <v>Satisfied</v>
      </c>
      <c r="P26" s="5">
        <v>24</v>
      </c>
      <c r="Q26" s="5">
        <v>110000</v>
      </c>
      <c r="R26" s="5" t="s">
        <v>23</v>
      </c>
      <c r="S26" s="5">
        <v>68000</v>
      </c>
      <c r="T26" s="5" t="s">
        <v>23</v>
      </c>
      <c r="U26" s="5">
        <f t="shared" si="1"/>
        <v>-42000</v>
      </c>
      <c r="V26" s="5" t="str">
        <f t="shared" si="2"/>
        <v>Uniform</v>
      </c>
      <c r="W26" s="6">
        <f t="shared" si="3"/>
        <v>-38.18181818181818</v>
      </c>
      <c r="X26" s="1"/>
      <c r="Y26" s="1"/>
      <c r="Z26" s="1"/>
    </row>
    <row r="27" spans="1:26" ht="15.75" customHeight="1" x14ac:dyDescent="0.15">
      <c r="A27" s="4">
        <v>25</v>
      </c>
      <c r="B27" s="4">
        <v>0.95</v>
      </c>
      <c r="C27" s="4">
        <v>0.89</v>
      </c>
      <c r="D27" s="4">
        <v>0.84</v>
      </c>
      <c r="E27" s="4">
        <v>0.89</v>
      </c>
      <c r="F27" s="4">
        <v>0.69442026630869103</v>
      </c>
      <c r="G27" s="4">
        <v>0.72219707696103896</v>
      </c>
      <c r="H27" s="4">
        <v>8.6548435068878493E-2</v>
      </c>
      <c r="I27" s="4">
        <v>7.7893591561990702E-2</v>
      </c>
      <c r="J27" s="4">
        <v>3.50228056628427</v>
      </c>
      <c r="K27" s="4">
        <v>3.6930559588209202</v>
      </c>
      <c r="L27" s="4" t="b">
        <v>0</v>
      </c>
      <c r="M27" s="4" t="b">
        <v>0</v>
      </c>
      <c r="N27" s="4" t="b">
        <v>0</v>
      </c>
      <c r="O27" s="4" t="str">
        <f t="shared" si="0"/>
        <v>Violated</v>
      </c>
      <c r="P27" s="5">
        <v>25</v>
      </c>
      <c r="Q27" s="5">
        <v>6000</v>
      </c>
      <c r="R27" s="5" t="s">
        <v>22</v>
      </c>
      <c r="S27" s="5">
        <v>8000</v>
      </c>
      <c r="T27" s="5" t="s">
        <v>22</v>
      </c>
      <c r="U27" s="5">
        <f t="shared" si="1"/>
        <v>2000</v>
      </c>
      <c r="V27" s="5" t="str">
        <f t="shared" si="2"/>
        <v>Non-Uniform</v>
      </c>
      <c r="W27" s="6">
        <f t="shared" si="3"/>
        <v>33.333333333333336</v>
      </c>
      <c r="X27" s="1"/>
      <c r="Y27" s="1"/>
      <c r="Z27" s="1"/>
    </row>
    <row r="28" spans="1:26" ht="15.75" customHeight="1" x14ac:dyDescent="0.15">
      <c r="A28" s="4">
        <v>26</v>
      </c>
      <c r="B28" s="4">
        <v>0.8</v>
      </c>
      <c r="C28" s="4">
        <v>0.89</v>
      </c>
      <c r="D28" s="4">
        <v>0.95</v>
      </c>
      <c r="E28" s="4">
        <v>0.97</v>
      </c>
      <c r="F28" s="4">
        <v>0.57147816131759799</v>
      </c>
      <c r="G28" s="4">
        <v>0.44575296582772644</v>
      </c>
      <c r="H28" s="4">
        <v>0.34286954032939898</v>
      </c>
      <c r="I28" s="4">
        <v>0.45601648900000002</v>
      </c>
      <c r="J28" s="4">
        <v>3.2507874068220901</v>
      </c>
      <c r="K28" s="4">
        <v>2.6331377995258931</v>
      </c>
      <c r="L28" s="4" t="b">
        <f t="shared" ref="L28:L32" si="10">IF(F28*1000&gt;G28*1000,TRUE,FALSE)</f>
        <v>1</v>
      </c>
      <c r="M28" s="4" t="b">
        <f t="shared" ref="M28:M32" si="11">IF(H28*1000&lt;I28*1000,TRUE,FALSE)</f>
        <v>1</v>
      </c>
      <c r="N28" s="4" t="b">
        <f t="shared" ref="N28:N32" si="12">IF(J28*1000&gt;K28*1000,TRUE,FALSE)</f>
        <v>1</v>
      </c>
      <c r="O28" s="4" t="str">
        <f t="shared" si="0"/>
        <v>Satisfied</v>
      </c>
      <c r="P28" s="5">
        <v>26</v>
      </c>
      <c r="Q28" s="5">
        <v>6000</v>
      </c>
      <c r="R28" s="5" t="s">
        <v>23</v>
      </c>
      <c r="S28" s="5">
        <v>8000</v>
      </c>
      <c r="T28" s="5" t="s">
        <v>23</v>
      </c>
      <c r="U28" s="5">
        <f t="shared" si="1"/>
        <v>2000</v>
      </c>
      <c r="V28" s="5" t="str">
        <f t="shared" si="2"/>
        <v>Non-Uniform</v>
      </c>
      <c r="W28" s="6">
        <f t="shared" si="3"/>
        <v>33.333333333333336</v>
      </c>
      <c r="X28" s="1"/>
      <c r="Y28" s="1"/>
      <c r="Z28" s="1"/>
    </row>
    <row r="29" spans="1:26" ht="15.75" customHeight="1" x14ac:dyDescent="0.15">
      <c r="A29" s="4">
        <v>27</v>
      </c>
      <c r="B29" s="4">
        <v>0.91</v>
      </c>
      <c r="C29" s="4">
        <v>0.9</v>
      </c>
      <c r="D29" s="4">
        <v>0.89</v>
      </c>
      <c r="E29" s="4">
        <v>0.86</v>
      </c>
      <c r="F29" s="4">
        <v>0.637322901739521</v>
      </c>
      <c r="G29" s="4">
        <v>0.55447092451338331</v>
      </c>
      <c r="H29" s="4">
        <v>0.15303193533687501</v>
      </c>
      <c r="I29" s="4">
        <v>0.189759599817725</v>
      </c>
      <c r="J29" s="4">
        <v>3.42471969274593</v>
      </c>
      <c r="K29" s="4">
        <v>2.876764541906581</v>
      </c>
      <c r="L29" s="4" t="b">
        <f t="shared" si="10"/>
        <v>1</v>
      </c>
      <c r="M29" s="4" t="b">
        <f t="shared" si="11"/>
        <v>1</v>
      </c>
      <c r="N29" s="4" t="b">
        <f t="shared" si="12"/>
        <v>1</v>
      </c>
      <c r="O29" s="4" t="str">
        <f t="shared" si="0"/>
        <v>Satisfied</v>
      </c>
      <c r="P29" s="5">
        <v>27</v>
      </c>
      <c r="Q29" s="5">
        <v>14000</v>
      </c>
      <c r="R29" s="5" t="s">
        <v>23</v>
      </c>
      <c r="S29" s="5">
        <v>24000</v>
      </c>
      <c r="T29" s="5" t="s">
        <v>23</v>
      </c>
      <c r="U29" s="5">
        <f t="shared" si="1"/>
        <v>10000</v>
      </c>
      <c r="V29" s="5" t="str">
        <f t="shared" si="2"/>
        <v>Non-Uniform</v>
      </c>
      <c r="W29" s="6">
        <f t="shared" si="3"/>
        <v>71.428571428571431</v>
      </c>
      <c r="X29" s="1"/>
      <c r="Y29" s="1"/>
      <c r="Z29" s="1"/>
    </row>
    <row r="30" spans="1:26" ht="15.75" customHeight="1" x14ac:dyDescent="0.15">
      <c r="A30" s="4">
        <v>28</v>
      </c>
      <c r="B30" s="4">
        <v>0.82</v>
      </c>
      <c r="C30" s="4">
        <v>0.84</v>
      </c>
      <c r="D30" s="4">
        <v>0.96</v>
      </c>
      <c r="E30" s="4">
        <v>0.94</v>
      </c>
      <c r="F30" s="4">
        <v>0.56954732811959796</v>
      </c>
      <c r="G30" s="4">
        <v>0.52398354187003005</v>
      </c>
      <c r="H30" s="4">
        <v>0.30502258422137501</v>
      </c>
      <c r="I30" s="4">
        <v>0.33308466196974157</v>
      </c>
      <c r="J30" s="4">
        <v>3.2534728626384402</v>
      </c>
      <c r="K30" s="4">
        <v>3.0582644908801337</v>
      </c>
      <c r="L30" s="4" t="b">
        <f t="shared" si="10"/>
        <v>1</v>
      </c>
      <c r="M30" s="4" t="b">
        <f t="shared" si="11"/>
        <v>1</v>
      </c>
      <c r="N30" s="4" t="b">
        <f t="shared" si="12"/>
        <v>1</v>
      </c>
      <c r="O30" s="4" t="str">
        <f t="shared" si="0"/>
        <v>Satisfied</v>
      </c>
      <c r="P30" s="5">
        <v>28</v>
      </c>
      <c r="Q30" s="5">
        <v>34000</v>
      </c>
      <c r="R30" s="5" t="s">
        <v>23</v>
      </c>
      <c r="S30" s="5">
        <v>62000</v>
      </c>
      <c r="T30" s="5" t="s">
        <v>23</v>
      </c>
      <c r="U30" s="5">
        <f t="shared" si="1"/>
        <v>28000</v>
      </c>
      <c r="V30" s="5" t="str">
        <f t="shared" si="2"/>
        <v>Non-Uniform</v>
      </c>
      <c r="W30" s="6">
        <f t="shared" si="3"/>
        <v>82.352941176470594</v>
      </c>
      <c r="X30" s="1"/>
      <c r="Y30" s="1"/>
      <c r="Z30" s="1"/>
    </row>
    <row r="31" spans="1:26" ht="15.75" customHeight="1" x14ac:dyDescent="0.15">
      <c r="A31" s="4">
        <v>29</v>
      </c>
      <c r="B31" s="4">
        <v>0.94</v>
      </c>
      <c r="C31" s="4">
        <v>0.89</v>
      </c>
      <c r="D31" s="4">
        <v>0.93</v>
      </c>
      <c r="E31" s="4">
        <v>0.86</v>
      </c>
      <c r="F31" s="4">
        <v>0.69178450213195997</v>
      </c>
      <c r="G31" s="4">
        <v>0.76987002199999999</v>
      </c>
      <c r="H31" s="4">
        <v>0.10415645758289099</v>
      </c>
      <c r="I31" s="4">
        <v>8.8532988945457344E-2</v>
      </c>
      <c r="J31" s="4">
        <v>3.53168496420686</v>
      </c>
      <c r="K31" s="4">
        <v>3.5898784610000001</v>
      </c>
      <c r="L31" s="4" t="b">
        <f t="shared" si="10"/>
        <v>0</v>
      </c>
      <c r="M31" s="4" t="b">
        <f t="shared" si="11"/>
        <v>0</v>
      </c>
      <c r="N31" s="4" t="b">
        <f t="shared" si="12"/>
        <v>0</v>
      </c>
      <c r="O31" s="4" t="str">
        <f t="shared" si="0"/>
        <v>Violated</v>
      </c>
      <c r="P31" s="7">
        <v>29</v>
      </c>
      <c r="Q31" s="7">
        <v>10000</v>
      </c>
      <c r="R31" s="7" t="s">
        <v>22</v>
      </c>
      <c r="S31" s="7">
        <v>11000</v>
      </c>
      <c r="T31" s="7" t="s">
        <v>22</v>
      </c>
      <c r="U31" s="7">
        <f t="shared" si="1"/>
        <v>1000</v>
      </c>
      <c r="V31" s="7" t="str">
        <f t="shared" si="2"/>
        <v>Non-Uniform</v>
      </c>
      <c r="W31" s="8">
        <f t="shared" si="3"/>
        <v>10</v>
      </c>
      <c r="X31" s="1"/>
      <c r="Y31" s="1"/>
      <c r="Z31" s="1"/>
    </row>
    <row r="32" spans="1:26" ht="15.75" customHeight="1" x14ac:dyDescent="0.15">
      <c r="A32" s="4">
        <v>30</v>
      </c>
      <c r="B32" s="4">
        <v>0.9</v>
      </c>
      <c r="C32" s="4">
        <v>0.99</v>
      </c>
      <c r="D32" s="4">
        <v>0.83</v>
      </c>
      <c r="E32" s="4">
        <v>0.81</v>
      </c>
      <c r="F32" s="4">
        <v>0.59608595272725196</v>
      </c>
      <c r="G32" s="4">
        <v>0.55376385008361706</v>
      </c>
      <c r="H32" s="4">
        <v>0.16623177252525001</v>
      </c>
      <c r="I32" s="4">
        <v>0.189504220678785</v>
      </c>
      <c r="J32" s="4">
        <v>3.3799927660520601</v>
      </c>
      <c r="K32" s="4">
        <v>2.534994574539045</v>
      </c>
      <c r="L32" s="4" t="b">
        <f t="shared" si="10"/>
        <v>1</v>
      </c>
      <c r="M32" s="4" t="b">
        <f t="shared" si="11"/>
        <v>1</v>
      </c>
      <c r="N32" s="4" t="b">
        <f t="shared" si="12"/>
        <v>1</v>
      </c>
      <c r="O32" s="4" t="str">
        <f t="shared" si="0"/>
        <v>Satisfied</v>
      </c>
      <c r="P32" s="5">
        <v>30</v>
      </c>
      <c r="Q32" s="5">
        <v>36000</v>
      </c>
      <c r="R32" s="5" t="s">
        <v>23</v>
      </c>
      <c r="S32" s="5">
        <v>30000</v>
      </c>
      <c r="T32" s="5" t="s">
        <v>23</v>
      </c>
      <c r="U32" s="5">
        <f t="shared" si="1"/>
        <v>-6000</v>
      </c>
      <c r="V32" s="5" t="str">
        <f t="shared" si="2"/>
        <v>Uniform</v>
      </c>
      <c r="W32" s="6">
        <f t="shared" si="3"/>
        <v>-16.666666666666668</v>
      </c>
      <c r="X32" s="1"/>
      <c r="Y32" s="1"/>
      <c r="Z32" s="1"/>
    </row>
    <row r="33" spans="1:26" ht="15.75" customHeight="1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9" t="s">
        <v>23</v>
      </c>
      <c r="O33" s="9">
        <f>COUNTIF(O3:O32,"Satisfied")</f>
        <v>15</v>
      </c>
      <c r="P33" s="10" t="s">
        <v>24</v>
      </c>
      <c r="Q33" s="10">
        <f>SUM(Q3:Q32)</f>
        <v>1553000</v>
      </c>
      <c r="R33" s="10" t="str">
        <f>IF(Q33&gt;S33,"&gt;",IF(Q33=S33,"=","&lt;"))</f>
        <v>&lt;</v>
      </c>
      <c r="S33" s="10">
        <f>SUM(S3:S32)</f>
        <v>3350000</v>
      </c>
      <c r="T33" s="10" t="s">
        <v>25</v>
      </c>
      <c r="U33" s="10">
        <f>SUM(U3:U30)</f>
        <v>1802000</v>
      </c>
      <c r="V33" s="11" t="s">
        <v>26</v>
      </c>
      <c r="W33" s="12">
        <f>AVERAGE(W3:W32)</f>
        <v>108.55066201138575</v>
      </c>
      <c r="X33" s="1"/>
      <c r="Y33" s="1"/>
      <c r="Z33" s="1"/>
    </row>
    <row r="34" spans="1:26" ht="15.75" customHeight="1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3" t="s">
        <v>22</v>
      </c>
      <c r="O34" s="13">
        <f>COUNTIF(O3:O32,"Violated")</f>
        <v>15</v>
      </c>
      <c r="P34" s="1"/>
      <c r="Q34" s="1"/>
      <c r="R34" s="1"/>
      <c r="S34" s="1"/>
      <c r="T34" s="1"/>
      <c r="U34" s="1"/>
      <c r="V34" s="11" t="s">
        <v>27</v>
      </c>
      <c r="W34" s="12">
        <f>STDEV(W3:W32)</f>
        <v>263.48861407045308</v>
      </c>
      <c r="X34" s="1"/>
      <c r="Y34" s="1"/>
      <c r="Z34" s="1"/>
    </row>
    <row r="35" spans="1:26" ht="15.75" customHeight="1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3" t="s">
        <v>28</v>
      </c>
      <c r="W35" s="13">
        <f>COUNTIF(V3:V32,"Uniform")</f>
        <v>6</v>
      </c>
      <c r="X35" s="1"/>
      <c r="Y35" s="1"/>
      <c r="Z35" s="1"/>
    </row>
    <row r="36" spans="1:26" ht="15.75" customHeight="1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3" t="s">
        <v>29</v>
      </c>
      <c r="W36" s="13">
        <f>COUNTIF(V3:V32,"Non-uniform")</f>
        <v>24</v>
      </c>
      <c r="X36" s="1"/>
      <c r="Y36" s="1"/>
      <c r="Z36" s="1"/>
    </row>
    <row r="37" spans="1:26" ht="15.75" customHeight="1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4"/>
      <c r="U37" s="1"/>
      <c r="V37" s="13" t="s">
        <v>30</v>
      </c>
      <c r="W37" s="13">
        <f>COUNTIF(V3:V32,"equal")</f>
        <v>0</v>
      </c>
      <c r="X37" s="1"/>
      <c r="Y37" s="1"/>
      <c r="Z37" s="1"/>
    </row>
    <row r="38" spans="1:26" ht="15.75" customHeight="1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 t="s">
        <v>24</v>
      </c>
      <c r="W38" s="1">
        <f>SUM(W35:W37)</f>
        <v>30</v>
      </c>
      <c r="X38" s="1"/>
      <c r="Y38" s="1"/>
      <c r="Z38" s="1"/>
    </row>
    <row r="39" spans="1:26" ht="15.75" customHeight="1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15">
      <c r="A40" s="1"/>
      <c r="B40" s="1"/>
      <c r="C40" s="4" t="s">
        <v>31</v>
      </c>
      <c r="D40" s="4" t="s">
        <v>32</v>
      </c>
      <c r="E40" s="4"/>
      <c r="F40" s="4" t="s">
        <v>33</v>
      </c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15">
      <c r="A41" s="1"/>
      <c r="B41" s="1"/>
      <c r="C41" s="4">
        <v>2019</v>
      </c>
      <c r="D41" s="4">
        <v>2000</v>
      </c>
      <c r="E41" s="4"/>
      <c r="F41" s="4" t="s">
        <v>34</v>
      </c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15">
      <c r="A42" s="1"/>
      <c r="B42" s="1"/>
      <c r="C42" s="7">
        <v>2019</v>
      </c>
      <c r="D42" s="7">
        <v>1000</v>
      </c>
      <c r="E42" s="7"/>
      <c r="F42" s="7" t="s">
        <v>34</v>
      </c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15">
      <c r="A43" s="1"/>
      <c r="B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15">
      <c r="A44" s="1"/>
      <c r="B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1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1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1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1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1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1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1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1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1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1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1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1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1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1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1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1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1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1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1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1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1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1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1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1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1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1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1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1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1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1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1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1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1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1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1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1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1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1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1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1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1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1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1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1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1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1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1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1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1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1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1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1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1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1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1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1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1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1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1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1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1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1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1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1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1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1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1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1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1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1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1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1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1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1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1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1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1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1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1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1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1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1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1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1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1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1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1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1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1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1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1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1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1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1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1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1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1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1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1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1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1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1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1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1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1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1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1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1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1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1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1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1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1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1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1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1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1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1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1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1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1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1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1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1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1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1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1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1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1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1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1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1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1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1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1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1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1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1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1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1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1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1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1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1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1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1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1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1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1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1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1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1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1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1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1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1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1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1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1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1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1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1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1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1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1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1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1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1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1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1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1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1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1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1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1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1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1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1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1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1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1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1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1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1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1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1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1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1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1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1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1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1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1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1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1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1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1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1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1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1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1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1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1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1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1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1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1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1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1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1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1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1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1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1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1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1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1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1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1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1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1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1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1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1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1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1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1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1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1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1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1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1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1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1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1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1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1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1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1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1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1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1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1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1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1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1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1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1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1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1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1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1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1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1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1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1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1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1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1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1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1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1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1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1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1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1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1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1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1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1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1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1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1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1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1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1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1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1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1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1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1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1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1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1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1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1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1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1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1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1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1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1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1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1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1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1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1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1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1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1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1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1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1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1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1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1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1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1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1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1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1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1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1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1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1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1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1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1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1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1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1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1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1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1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1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1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1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1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1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1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1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1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1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1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1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1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1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1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1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1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1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1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1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1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1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1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1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1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1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1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1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1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1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1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1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1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1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1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1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1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1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1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1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1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1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1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1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1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1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1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1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1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1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1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1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1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1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1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1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1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1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1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1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1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1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1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1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1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1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1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1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1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1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1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1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1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1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1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1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1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1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1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1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1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1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1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1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1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1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1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1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1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1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1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1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1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1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1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1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1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1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1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1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1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1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1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1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1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1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1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1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1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1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1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1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1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1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1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1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1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1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1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1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1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1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1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1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1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1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1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1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1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1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1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1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1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1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1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1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1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1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1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1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1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1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1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1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1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1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1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1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1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1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1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1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1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1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1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1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1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1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1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1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1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1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1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1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1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1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1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1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1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1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1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1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1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1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1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1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1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1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1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1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1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1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1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1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1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1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1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1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1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1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1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1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1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1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1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1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1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1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1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1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1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1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1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1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1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1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1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1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1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1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1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1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1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1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1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1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1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1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1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1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1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1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1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1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1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1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1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1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1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1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1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1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1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1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1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1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1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1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1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1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1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1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1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1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1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1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1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1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1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1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1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1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1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1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1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1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1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1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1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1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1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1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1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1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1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1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1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1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1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1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1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1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1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1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1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1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1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1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1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1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1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1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1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1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1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1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1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1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1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1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1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1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1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1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1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1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1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1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1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1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1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1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1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1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1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1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1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1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1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1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1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1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1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1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1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1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1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1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1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1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1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1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1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1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1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1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1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1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1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1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1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1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1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1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1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1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1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1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1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1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1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1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1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1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1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1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1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1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1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1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1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1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1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1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1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1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1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1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1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1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1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1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1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1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1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1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1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1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1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1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1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1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1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1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1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1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1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1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1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1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1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1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1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1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1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1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1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1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1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1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1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1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1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1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1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1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1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1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1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1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1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1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1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1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1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1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1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1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1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1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1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1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1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1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1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1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1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1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1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1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1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1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1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1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1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1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1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1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1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1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1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1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21">
    <mergeCell ref="S1:T1"/>
    <mergeCell ref="U1:U2"/>
    <mergeCell ref="V1:V2"/>
    <mergeCell ref="W1:W2"/>
    <mergeCell ref="H1:H2"/>
    <mergeCell ref="I1:I2"/>
    <mergeCell ref="J1:J2"/>
    <mergeCell ref="K1:K2"/>
    <mergeCell ref="L1:L2"/>
    <mergeCell ref="M1:M2"/>
    <mergeCell ref="N1:N2"/>
    <mergeCell ref="F1:F2"/>
    <mergeCell ref="G1:G2"/>
    <mergeCell ref="O1:O2"/>
    <mergeCell ref="P1:P2"/>
    <mergeCell ref="Q1:R1"/>
    <mergeCell ref="A1:A2"/>
    <mergeCell ref="B1:B2"/>
    <mergeCell ref="C1:C2"/>
    <mergeCell ref="D1:D2"/>
    <mergeCell ref="E1:E2"/>
  </mergeCells>
  <conditionalFormatting sqref="V3:V32">
    <cfRule type="expression" dxfId="2" priority="1">
      <formula>$AF3="Non-Uniform"</formula>
    </cfRule>
  </conditionalFormatting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1000"/>
  <sheetViews>
    <sheetView workbookViewId="0">
      <selection activeCell="A3" sqref="A3"/>
    </sheetView>
  </sheetViews>
  <sheetFormatPr baseColWidth="10" defaultColWidth="12.6640625" defaultRowHeight="15" customHeight="1" x14ac:dyDescent="0.15"/>
  <cols>
    <col min="1" max="1" width="7.6640625" customWidth="1"/>
    <col min="2" max="2" width="9.6640625" customWidth="1"/>
    <col min="3" max="3" width="17.1640625" customWidth="1"/>
    <col min="4" max="4" width="15.6640625" customWidth="1"/>
    <col min="5" max="5" width="12.6640625" customWidth="1"/>
    <col min="6" max="7" width="18.6640625" customWidth="1"/>
    <col min="8" max="8" width="17.6640625" customWidth="1"/>
    <col min="9" max="9" width="18.6640625" customWidth="1"/>
    <col min="10" max="10" width="18.33203125" customWidth="1"/>
    <col min="11" max="11" width="18.6640625" customWidth="1"/>
    <col min="12" max="18" width="7.6640625" customWidth="1"/>
    <col min="19" max="19" width="10.33203125" customWidth="1"/>
    <col min="20" max="20" width="9" customWidth="1"/>
    <col min="21" max="21" width="7.6640625" customWidth="1"/>
    <col min="22" max="22" width="15.5" customWidth="1"/>
    <col min="23" max="23" width="29" customWidth="1"/>
    <col min="24" max="26" width="7.6640625" customWidth="1"/>
  </cols>
  <sheetData>
    <row r="1" spans="1:23" x14ac:dyDescent="0.15">
      <c r="A1" s="18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8" t="s">
        <v>8</v>
      </c>
      <c r="J1" s="18" t="s">
        <v>9</v>
      </c>
      <c r="K1" s="18" t="s">
        <v>10</v>
      </c>
      <c r="L1" s="18" t="s">
        <v>11</v>
      </c>
      <c r="M1" s="18" t="s">
        <v>12</v>
      </c>
      <c r="N1" s="18" t="s">
        <v>13</v>
      </c>
      <c r="O1" s="18" t="s">
        <v>14</v>
      </c>
      <c r="P1" s="20" t="s">
        <v>0</v>
      </c>
      <c r="Q1" s="21" t="s">
        <v>15</v>
      </c>
      <c r="R1" s="22"/>
      <c r="S1" s="21" t="s">
        <v>16</v>
      </c>
      <c r="T1" s="22"/>
      <c r="U1" s="23" t="s">
        <v>17</v>
      </c>
      <c r="V1" s="20" t="s">
        <v>18</v>
      </c>
      <c r="W1" s="24" t="s">
        <v>19</v>
      </c>
    </row>
    <row r="2" spans="1:23" x14ac:dyDescent="0.1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2" t="s">
        <v>20</v>
      </c>
      <c r="R2" s="3" t="s">
        <v>14</v>
      </c>
      <c r="S2" s="2" t="s">
        <v>21</v>
      </c>
      <c r="T2" s="3" t="s">
        <v>14</v>
      </c>
      <c r="U2" s="19"/>
      <c r="V2" s="19"/>
      <c r="W2" s="19"/>
    </row>
    <row r="3" spans="1:23" x14ac:dyDescent="0.15">
      <c r="A3" s="4">
        <v>1</v>
      </c>
      <c r="B3" s="4">
        <v>0.85</v>
      </c>
      <c r="C3" s="4">
        <v>0.85</v>
      </c>
      <c r="D3" s="4">
        <v>0.88</v>
      </c>
      <c r="E3" s="4">
        <v>0.8</v>
      </c>
      <c r="F3" s="4">
        <v>0.50012920788864001</v>
      </c>
      <c r="G3" s="4">
        <v>0.47012145541532102</v>
      </c>
      <c r="H3" s="4">
        <v>0.23825809550975999</v>
      </c>
      <c r="I3" s="4">
        <v>0.20013680022819838</v>
      </c>
      <c r="J3" s="4">
        <v>3.1738703633599998</v>
      </c>
      <c r="K3" s="4">
        <v>2.9929597526484795</v>
      </c>
      <c r="L3" s="4" t="b">
        <v>1</v>
      </c>
      <c r="M3" s="4" t="b">
        <v>0</v>
      </c>
      <c r="N3" s="4" t="b">
        <v>1</v>
      </c>
      <c r="O3" s="4" t="str">
        <f t="shared" ref="O3:O32" si="0">IF(OR(L3=FALSE,M3=FALSE,N3=FALSE),"Violated","Satisfied")</f>
        <v>Violated</v>
      </c>
      <c r="P3" s="5">
        <v>1</v>
      </c>
      <c r="Q3" s="5">
        <v>20000</v>
      </c>
      <c r="R3" s="5" t="s">
        <v>22</v>
      </c>
      <c r="S3" s="5">
        <v>32000</v>
      </c>
      <c r="T3" s="5" t="s">
        <v>22</v>
      </c>
      <c r="U3" s="5">
        <f t="shared" ref="U3:U32" si="1">S3-Q3</f>
        <v>12000</v>
      </c>
      <c r="V3" s="5" t="str">
        <f t="shared" ref="V3:V32" si="2">IF(S3=Q3,"equal",IF(S3&lt;Q3,"Uniform","Non-Uniform"))</f>
        <v>Non-Uniform</v>
      </c>
      <c r="W3" s="6">
        <f t="shared" ref="W3:W32" si="3">(U3*100)/Q3</f>
        <v>60</v>
      </c>
    </row>
    <row r="4" spans="1:23" x14ac:dyDescent="0.15">
      <c r="A4" s="4">
        <v>2</v>
      </c>
      <c r="B4" s="4">
        <v>0.85</v>
      </c>
      <c r="C4" s="4">
        <v>0.87</v>
      </c>
      <c r="D4" s="4">
        <v>0.88</v>
      </c>
      <c r="E4" s="4">
        <v>0.8</v>
      </c>
      <c r="F4" s="4">
        <v>0.50580295644595197</v>
      </c>
      <c r="G4" s="4">
        <v>0.46533871993027498</v>
      </c>
      <c r="H4" s="4">
        <v>0.23925934525516801</v>
      </c>
      <c r="I4" s="4">
        <v>0.22251119108730599</v>
      </c>
      <c r="J4" s="4">
        <v>3.1888891027519999</v>
      </c>
      <c r="K4" s="4">
        <v>3.2158891219996799</v>
      </c>
      <c r="L4" s="4" t="b">
        <f t="shared" ref="L4:L16" si="4">IF(F4*1000&gt;G4*1000,TRUE,FALSE)</f>
        <v>1</v>
      </c>
      <c r="M4" s="4" t="b">
        <f t="shared" ref="M4:M16" si="5">IF(H4*1000&lt;I4*1000,TRUE,FALSE)</f>
        <v>0</v>
      </c>
      <c r="N4" s="4" t="b">
        <f t="shared" ref="N4:N16" si="6">IF(J4*1000&gt;K4*1000,TRUE,FALSE)</f>
        <v>0</v>
      </c>
      <c r="O4" s="4" t="str">
        <f t="shared" si="0"/>
        <v>Violated</v>
      </c>
      <c r="P4" s="5">
        <v>2</v>
      </c>
      <c r="Q4" s="5">
        <v>68000</v>
      </c>
      <c r="R4" s="5" t="s">
        <v>22</v>
      </c>
      <c r="S4" s="5">
        <v>84000</v>
      </c>
      <c r="T4" s="5" t="s">
        <v>22</v>
      </c>
      <c r="U4" s="5">
        <f t="shared" si="1"/>
        <v>16000</v>
      </c>
      <c r="V4" s="5" t="str">
        <f t="shared" si="2"/>
        <v>Non-Uniform</v>
      </c>
      <c r="W4" s="6">
        <f t="shared" si="3"/>
        <v>23.529411764705884</v>
      </c>
    </row>
    <row r="5" spans="1:23" x14ac:dyDescent="0.15">
      <c r="A5" s="4">
        <v>3</v>
      </c>
      <c r="B5" s="4">
        <v>0.88</v>
      </c>
      <c r="C5" s="4">
        <v>0.92</v>
      </c>
      <c r="D5" s="4">
        <v>0.83</v>
      </c>
      <c r="E5" s="4">
        <v>0.96</v>
      </c>
      <c r="F5" s="4">
        <v>0.64988082159242799</v>
      </c>
      <c r="G5" s="4">
        <f>F5*1.07</f>
        <v>0.69537247910389799</v>
      </c>
      <c r="H5" s="4">
        <v>0.20862011203533101</v>
      </c>
      <c r="I5" s="4">
        <f>H5*0.97</f>
        <v>0.20236150867427108</v>
      </c>
      <c r="J5" s="4">
        <v>3.3877714752546901</v>
      </c>
      <c r="K5" s="4">
        <v>3.4604263375327098</v>
      </c>
      <c r="L5" s="4" t="b">
        <f t="shared" si="4"/>
        <v>0</v>
      </c>
      <c r="M5" s="4" t="b">
        <f t="shared" si="5"/>
        <v>0</v>
      </c>
      <c r="N5" s="4" t="b">
        <f t="shared" si="6"/>
        <v>0</v>
      </c>
      <c r="O5" s="4" t="str">
        <f t="shared" si="0"/>
        <v>Violated</v>
      </c>
      <c r="P5" s="5">
        <v>3</v>
      </c>
      <c r="Q5" s="5">
        <v>42000</v>
      </c>
      <c r="R5" s="5" t="s">
        <v>22</v>
      </c>
      <c r="S5" s="5">
        <v>56000</v>
      </c>
      <c r="T5" s="5" t="s">
        <v>22</v>
      </c>
      <c r="U5" s="5">
        <f t="shared" si="1"/>
        <v>14000</v>
      </c>
      <c r="V5" s="5" t="str">
        <f t="shared" si="2"/>
        <v>Non-Uniform</v>
      </c>
      <c r="W5" s="6">
        <f t="shared" si="3"/>
        <v>33.333333333333336</v>
      </c>
    </row>
    <row r="6" spans="1:23" x14ac:dyDescent="0.15">
      <c r="A6" s="4">
        <v>4</v>
      </c>
      <c r="B6" s="4">
        <v>0.97</v>
      </c>
      <c r="C6" s="4">
        <v>0.81</v>
      </c>
      <c r="D6" s="4">
        <v>0.91</v>
      </c>
      <c r="E6" s="4">
        <v>0.82</v>
      </c>
      <c r="F6" s="4">
        <v>0.66423159016123001</v>
      </c>
      <c r="G6" s="4">
        <f>F6*0.85</f>
        <v>0.56459685163704554</v>
      </c>
      <c r="H6" s="4">
        <v>5.0543245056532897E-2</v>
      </c>
      <c r="I6" s="4">
        <v>5.6754109957663501E-2</v>
      </c>
      <c r="J6" s="4">
        <v>3.4898648510276198</v>
      </c>
      <c r="K6" s="4">
        <v>3.3502702569865099</v>
      </c>
      <c r="L6" s="4" t="b">
        <f t="shared" si="4"/>
        <v>1</v>
      </c>
      <c r="M6" s="4" t="b">
        <f t="shared" si="5"/>
        <v>1</v>
      </c>
      <c r="N6" s="4" t="b">
        <f t="shared" si="6"/>
        <v>1</v>
      </c>
      <c r="O6" s="4" t="str">
        <f t="shared" si="0"/>
        <v>Satisfied</v>
      </c>
      <c r="P6" s="5">
        <v>4</v>
      </c>
      <c r="Q6" s="5">
        <v>156000</v>
      </c>
      <c r="R6" s="5" t="s">
        <v>23</v>
      </c>
      <c r="S6" s="5">
        <v>422000</v>
      </c>
      <c r="T6" s="5" t="s">
        <v>23</v>
      </c>
      <c r="U6" s="5">
        <f t="shared" si="1"/>
        <v>266000</v>
      </c>
      <c r="V6" s="5" t="str">
        <f t="shared" si="2"/>
        <v>Non-Uniform</v>
      </c>
      <c r="W6" s="6">
        <f t="shared" si="3"/>
        <v>170.51282051282053</v>
      </c>
    </row>
    <row r="7" spans="1:23" x14ac:dyDescent="0.15">
      <c r="A7" s="4">
        <v>5</v>
      </c>
      <c r="B7" s="4">
        <v>0.98</v>
      </c>
      <c r="C7" s="4">
        <v>0.88</v>
      </c>
      <c r="D7" s="4">
        <v>0.83</v>
      </c>
      <c r="E7" s="4">
        <v>0.81</v>
      </c>
      <c r="F7" s="4">
        <v>0.66476729842624005</v>
      </c>
      <c r="G7" s="4">
        <v>0.644824279473452</v>
      </c>
      <c r="H7" s="4">
        <v>3.3566679559719197E-2</v>
      </c>
      <c r="I7" s="4">
        <f>H7*1.9</f>
        <v>6.3776691163466473E-2</v>
      </c>
      <c r="J7" s="4">
        <v>3.49578211050048</v>
      </c>
      <c r="K7" s="4">
        <v>3.5899650692855598</v>
      </c>
      <c r="L7" s="4" t="b">
        <f t="shared" si="4"/>
        <v>1</v>
      </c>
      <c r="M7" s="4" t="b">
        <f t="shared" si="5"/>
        <v>1</v>
      </c>
      <c r="N7" s="4" t="b">
        <f t="shared" si="6"/>
        <v>0</v>
      </c>
      <c r="O7" s="4" t="str">
        <f t="shared" si="0"/>
        <v>Violated</v>
      </c>
      <c r="P7" s="5">
        <v>5</v>
      </c>
      <c r="Q7" s="5">
        <v>40000</v>
      </c>
      <c r="R7" s="5" t="s">
        <v>22</v>
      </c>
      <c r="S7" s="5">
        <v>36000</v>
      </c>
      <c r="T7" s="5" t="s">
        <v>22</v>
      </c>
      <c r="U7" s="5">
        <f t="shared" si="1"/>
        <v>-4000</v>
      </c>
      <c r="V7" s="5" t="str">
        <f t="shared" si="2"/>
        <v>Uniform</v>
      </c>
      <c r="W7" s="6">
        <f t="shared" si="3"/>
        <v>-10</v>
      </c>
    </row>
    <row r="8" spans="1:23" x14ac:dyDescent="0.15">
      <c r="A8" s="4">
        <v>6</v>
      </c>
      <c r="B8" s="4">
        <v>0.94</v>
      </c>
      <c r="C8" s="4">
        <v>0.98</v>
      </c>
      <c r="D8" s="4">
        <v>0.91</v>
      </c>
      <c r="E8" s="4">
        <v>0.88</v>
      </c>
      <c r="F8" s="4">
        <v>0.73430124419284004</v>
      </c>
      <c r="G8" s="4">
        <v>0.66821413221548398</v>
      </c>
      <c r="H8" s="4">
        <v>0.106870292182521</v>
      </c>
      <c r="I8" s="4">
        <f>H8*0.89</f>
        <v>9.5114560042443688E-2</v>
      </c>
      <c r="J8" s="4">
        <v>3.60886512027349</v>
      </c>
      <c r="K8" s="4">
        <v>3.4645105154625502</v>
      </c>
      <c r="L8" s="4" t="b">
        <f t="shared" si="4"/>
        <v>1</v>
      </c>
      <c r="M8" s="4" t="b">
        <f t="shared" si="5"/>
        <v>0</v>
      </c>
      <c r="N8" s="4" t="b">
        <f t="shared" si="6"/>
        <v>1</v>
      </c>
      <c r="O8" s="4" t="str">
        <f t="shared" si="0"/>
        <v>Violated</v>
      </c>
      <c r="P8" s="5">
        <v>6</v>
      </c>
      <c r="Q8" s="5">
        <v>98000</v>
      </c>
      <c r="R8" s="5" t="s">
        <v>22</v>
      </c>
      <c r="S8" s="5">
        <v>308000</v>
      </c>
      <c r="T8" s="5" t="s">
        <v>22</v>
      </c>
      <c r="U8" s="5">
        <f t="shared" si="1"/>
        <v>210000</v>
      </c>
      <c r="V8" s="5" t="str">
        <f t="shared" si="2"/>
        <v>Non-Uniform</v>
      </c>
      <c r="W8" s="6">
        <f t="shared" si="3"/>
        <v>214.28571428571428</v>
      </c>
    </row>
    <row r="9" spans="1:23" x14ac:dyDescent="0.15">
      <c r="A9" s="4">
        <v>7</v>
      </c>
      <c r="B9" s="4">
        <v>0.82</v>
      </c>
      <c r="C9" s="4">
        <v>0.93</v>
      </c>
      <c r="D9" s="4">
        <v>0.8</v>
      </c>
      <c r="E9" s="4">
        <v>0.95</v>
      </c>
      <c r="F9" s="4">
        <v>0.55178127140588096</v>
      </c>
      <c r="G9" s="4">
        <v>0.63454846211676297</v>
      </c>
      <c r="H9" s="4">
        <v>0.30112271811348601</v>
      </c>
      <c r="I9" s="4">
        <v>0.30714517247575501</v>
      </c>
      <c r="J9" s="4">
        <v>3.2012228254332902</v>
      </c>
      <c r="K9" s="4">
        <v>3.4014062492482902</v>
      </c>
      <c r="L9" s="4" t="b">
        <f t="shared" si="4"/>
        <v>0</v>
      </c>
      <c r="M9" s="4" t="b">
        <f t="shared" si="5"/>
        <v>1</v>
      </c>
      <c r="N9" s="4" t="b">
        <f t="shared" si="6"/>
        <v>0</v>
      </c>
      <c r="O9" s="4" t="str">
        <f t="shared" si="0"/>
        <v>Violated</v>
      </c>
      <c r="P9" s="5">
        <v>7</v>
      </c>
      <c r="Q9" s="5">
        <v>10000</v>
      </c>
      <c r="R9" s="5" t="s">
        <v>22</v>
      </c>
      <c r="S9" s="5">
        <v>14000</v>
      </c>
      <c r="T9" s="5" t="s">
        <v>22</v>
      </c>
      <c r="U9" s="5">
        <f t="shared" si="1"/>
        <v>4000</v>
      </c>
      <c r="V9" s="5" t="str">
        <f t="shared" si="2"/>
        <v>Non-Uniform</v>
      </c>
      <c r="W9" s="6">
        <f t="shared" si="3"/>
        <v>40</v>
      </c>
    </row>
    <row r="10" spans="1:23" x14ac:dyDescent="0.15">
      <c r="A10" s="4">
        <v>8</v>
      </c>
      <c r="B10" s="4">
        <v>0.85</v>
      </c>
      <c r="C10" s="4">
        <v>0.86</v>
      </c>
      <c r="D10" s="4">
        <v>0.93</v>
      </c>
      <c r="E10" s="4">
        <v>0.88</v>
      </c>
      <c r="F10" s="4">
        <v>0.56944987127170499</v>
      </c>
      <c r="G10" s="4">
        <v>0.53528287899540306</v>
      </c>
      <c r="H10" s="4">
        <v>0.25049115375383002</v>
      </c>
      <c r="I10" s="4">
        <v>0.23295677299106199</v>
      </c>
      <c r="J10" s="4">
        <v>3.2812364615948799</v>
      </c>
      <c r="K10" s="4">
        <v>3.4234219308341101</v>
      </c>
      <c r="L10" s="4" t="b">
        <f t="shared" si="4"/>
        <v>1</v>
      </c>
      <c r="M10" s="4" t="b">
        <f t="shared" si="5"/>
        <v>0</v>
      </c>
      <c r="N10" s="4" t="b">
        <f t="shared" si="6"/>
        <v>0</v>
      </c>
      <c r="O10" s="4" t="str">
        <f t="shared" si="0"/>
        <v>Violated</v>
      </c>
      <c r="P10" s="15">
        <v>8</v>
      </c>
      <c r="Q10" s="15">
        <v>17500</v>
      </c>
      <c r="R10" s="15" t="s">
        <v>22</v>
      </c>
      <c r="S10" s="15">
        <v>23000</v>
      </c>
      <c r="T10" s="15" t="s">
        <v>22</v>
      </c>
      <c r="U10" s="5">
        <f t="shared" si="1"/>
        <v>5500</v>
      </c>
      <c r="V10" s="15" t="str">
        <f t="shared" si="2"/>
        <v>Non-Uniform</v>
      </c>
      <c r="W10" s="16">
        <f t="shared" si="3"/>
        <v>31.428571428571427</v>
      </c>
    </row>
    <row r="11" spans="1:23" x14ac:dyDescent="0.15">
      <c r="A11" s="4">
        <v>9</v>
      </c>
      <c r="B11" s="4">
        <v>0.87</v>
      </c>
      <c r="C11" s="4">
        <v>0.8</v>
      </c>
      <c r="D11" s="4">
        <v>0.88</v>
      </c>
      <c r="E11" s="4">
        <v>0.98</v>
      </c>
      <c r="F11" s="4">
        <v>0.62362528340565904</v>
      </c>
      <c r="G11" s="4">
        <f>F11*0.88</f>
        <v>0.54879024939697996</v>
      </c>
      <c r="H11" s="4">
        <v>0.223185387175558</v>
      </c>
      <c r="I11" s="4">
        <v>0.234344656534336</v>
      </c>
      <c r="J11" s="4">
        <v>3.3182488760880098</v>
      </c>
      <c r="K11" s="4">
        <v>3.1855189210444901</v>
      </c>
      <c r="L11" s="4" t="b">
        <f t="shared" si="4"/>
        <v>1</v>
      </c>
      <c r="M11" s="4" t="b">
        <f t="shared" si="5"/>
        <v>1</v>
      </c>
      <c r="N11" s="4" t="b">
        <f t="shared" si="6"/>
        <v>1</v>
      </c>
      <c r="O11" s="4" t="str">
        <f t="shared" si="0"/>
        <v>Satisfied</v>
      </c>
      <c r="P11" s="5">
        <v>9</v>
      </c>
      <c r="Q11" s="5">
        <v>216000</v>
      </c>
      <c r="R11" s="5" t="s">
        <v>23</v>
      </c>
      <c r="S11" s="5">
        <v>508000</v>
      </c>
      <c r="T11" s="5" t="s">
        <v>22</v>
      </c>
      <c r="U11" s="5">
        <f t="shared" si="1"/>
        <v>292000</v>
      </c>
      <c r="V11" s="5" t="str">
        <f t="shared" si="2"/>
        <v>Non-Uniform</v>
      </c>
      <c r="W11" s="6">
        <f t="shared" si="3"/>
        <v>135.18518518518519</v>
      </c>
    </row>
    <row r="12" spans="1:23" x14ac:dyDescent="0.15">
      <c r="A12" s="4">
        <v>10</v>
      </c>
      <c r="B12" s="4">
        <v>0.84</v>
      </c>
      <c r="C12" s="4">
        <v>0.84</v>
      </c>
      <c r="D12" s="4">
        <v>0.87</v>
      </c>
      <c r="E12" s="4">
        <v>0.94</v>
      </c>
      <c r="F12" s="4">
        <v>0.56727341573857204</v>
      </c>
      <c r="G12" s="4">
        <f>F12*1.036</f>
        <v>0.58769525870516071</v>
      </c>
      <c r="H12" s="4">
        <v>0.26805207918829899</v>
      </c>
      <c r="I12" s="4">
        <v>0.289496245523363</v>
      </c>
      <c r="J12" s="4">
        <v>3.2337556903111899</v>
      </c>
      <c r="K12" s="4">
        <f>J12*0.9233</f>
        <v>2.9857266288643216</v>
      </c>
      <c r="L12" s="4" t="b">
        <f t="shared" si="4"/>
        <v>0</v>
      </c>
      <c r="M12" s="4" t="b">
        <f t="shared" si="5"/>
        <v>1</v>
      </c>
      <c r="N12" s="4" t="b">
        <f t="shared" si="6"/>
        <v>1</v>
      </c>
      <c r="O12" s="4" t="str">
        <f t="shared" si="0"/>
        <v>Violated</v>
      </c>
      <c r="P12" s="5">
        <v>10</v>
      </c>
      <c r="Q12" s="5">
        <v>236000</v>
      </c>
      <c r="R12" s="5" t="s">
        <v>22</v>
      </c>
      <c r="S12" s="5">
        <v>324000</v>
      </c>
      <c r="T12" s="5" t="s">
        <v>23</v>
      </c>
      <c r="U12" s="5">
        <f t="shared" si="1"/>
        <v>88000</v>
      </c>
      <c r="V12" s="5" t="str">
        <f t="shared" si="2"/>
        <v>Non-Uniform</v>
      </c>
      <c r="W12" s="6">
        <f t="shared" si="3"/>
        <v>37.288135593220339</v>
      </c>
    </row>
    <row r="13" spans="1:23" x14ac:dyDescent="0.15">
      <c r="A13" s="4">
        <v>11</v>
      </c>
      <c r="B13" s="4">
        <v>0.83</v>
      </c>
      <c r="C13" s="4">
        <v>0.92</v>
      </c>
      <c r="D13" s="4">
        <v>0.86</v>
      </c>
      <c r="E13" s="4">
        <v>0.87</v>
      </c>
      <c r="F13" s="4">
        <v>0.53308457393859299</v>
      </c>
      <c r="G13" s="4">
        <f>F13*0.87</f>
        <v>0.46378357932657588</v>
      </c>
      <c r="H13" s="4">
        <v>0.27918599707176001</v>
      </c>
      <c r="I13" s="4">
        <v>0.31827203666180598</v>
      </c>
      <c r="J13" s="4">
        <v>3.21051148211891</v>
      </c>
      <c r="K13" s="4">
        <v>3.3340319414036599</v>
      </c>
      <c r="L13" s="4" t="b">
        <f t="shared" si="4"/>
        <v>1</v>
      </c>
      <c r="M13" s="4" t="b">
        <f t="shared" si="5"/>
        <v>1</v>
      </c>
      <c r="N13" s="4" t="b">
        <f t="shared" si="6"/>
        <v>0</v>
      </c>
      <c r="O13" s="4" t="str">
        <f t="shared" si="0"/>
        <v>Violated</v>
      </c>
      <c r="P13" s="5">
        <v>11</v>
      </c>
      <c r="Q13" s="5">
        <v>26000</v>
      </c>
      <c r="R13" s="5" t="s">
        <v>22</v>
      </c>
      <c r="S13" s="5">
        <v>28000</v>
      </c>
      <c r="T13" s="5" t="s">
        <v>23</v>
      </c>
      <c r="U13" s="5">
        <f t="shared" si="1"/>
        <v>2000</v>
      </c>
      <c r="V13" s="5" t="str">
        <f t="shared" si="2"/>
        <v>Non-Uniform</v>
      </c>
      <c r="W13" s="6">
        <f t="shared" si="3"/>
        <v>7.6923076923076925</v>
      </c>
    </row>
    <row r="14" spans="1:23" x14ac:dyDescent="0.15">
      <c r="A14" s="4">
        <v>12</v>
      </c>
      <c r="B14" s="4">
        <v>0.98</v>
      </c>
      <c r="C14" s="4">
        <v>0.93</v>
      </c>
      <c r="D14" s="4">
        <v>0.88</v>
      </c>
      <c r="E14" s="4">
        <v>0.82</v>
      </c>
      <c r="F14" s="4">
        <v>0.71235068900604803</v>
      </c>
      <c r="G14" s="4">
        <v>0.67673315455574601</v>
      </c>
      <c r="H14" s="4">
        <v>3.4537769163388701E-2</v>
      </c>
      <c r="I14" s="4">
        <v>3.7300790696459897E-2</v>
      </c>
      <c r="J14" s="4">
        <v>3.5933365098165599</v>
      </c>
      <c r="K14" s="4">
        <f>J14*0.88</f>
        <v>3.162136128638573</v>
      </c>
      <c r="L14" s="4" t="b">
        <f t="shared" si="4"/>
        <v>1</v>
      </c>
      <c r="M14" s="4" t="b">
        <f t="shared" si="5"/>
        <v>1</v>
      </c>
      <c r="N14" s="4" t="b">
        <f t="shared" si="6"/>
        <v>1</v>
      </c>
      <c r="O14" s="4" t="str">
        <f t="shared" si="0"/>
        <v>Satisfied</v>
      </c>
      <c r="P14" s="5">
        <v>12</v>
      </c>
      <c r="Q14" s="5">
        <v>392000</v>
      </c>
      <c r="R14" s="5" t="s">
        <v>23</v>
      </c>
      <c r="S14" s="5">
        <v>940000</v>
      </c>
      <c r="T14" s="5" t="s">
        <v>23</v>
      </c>
      <c r="U14" s="5">
        <f t="shared" si="1"/>
        <v>548000</v>
      </c>
      <c r="V14" s="5" t="str">
        <f t="shared" si="2"/>
        <v>Non-Uniform</v>
      </c>
      <c r="W14" s="6">
        <f t="shared" si="3"/>
        <v>139.79591836734693</v>
      </c>
    </row>
    <row r="15" spans="1:23" x14ac:dyDescent="0.15">
      <c r="A15" s="4">
        <v>13</v>
      </c>
      <c r="B15" s="4">
        <v>0.96</v>
      </c>
      <c r="C15" s="4">
        <v>0.91</v>
      </c>
      <c r="D15" s="4">
        <v>0.85</v>
      </c>
      <c r="E15" s="4">
        <v>0.83</v>
      </c>
      <c r="F15" s="4">
        <v>0.67271458259526795</v>
      </c>
      <c r="G15" s="4">
        <f>F15*1.085</f>
        <v>0.72989532211586572</v>
      </c>
      <c r="H15" s="4">
        <v>6.8029774274802904E-2</v>
      </c>
      <c r="I15" s="4">
        <v>6.1907094590070599E-2</v>
      </c>
      <c r="J15" s="4">
        <v>3.5050134214031901</v>
      </c>
      <c r="K15" s="4">
        <v>3.1651207926286999</v>
      </c>
      <c r="L15" s="4" t="b">
        <f t="shared" si="4"/>
        <v>0</v>
      </c>
      <c r="M15" s="4" t="b">
        <f t="shared" si="5"/>
        <v>0</v>
      </c>
      <c r="N15" s="4" t="b">
        <f t="shared" si="6"/>
        <v>1</v>
      </c>
      <c r="O15" s="4" t="str">
        <f t="shared" si="0"/>
        <v>Violated</v>
      </c>
      <c r="P15" s="5">
        <v>13</v>
      </c>
      <c r="Q15" s="5">
        <v>38000</v>
      </c>
      <c r="R15" s="5" t="s">
        <v>22</v>
      </c>
      <c r="S15" s="5">
        <v>32000</v>
      </c>
      <c r="T15" s="5" t="s">
        <v>22</v>
      </c>
      <c r="U15" s="5">
        <f t="shared" si="1"/>
        <v>-6000</v>
      </c>
      <c r="V15" s="5" t="str">
        <f t="shared" si="2"/>
        <v>Uniform</v>
      </c>
      <c r="W15" s="6">
        <f t="shared" si="3"/>
        <v>-15.789473684210526</v>
      </c>
    </row>
    <row r="16" spans="1:23" x14ac:dyDescent="0.15">
      <c r="A16" s="4">
        <v>14</v>
      </c>
      <c r="B16" s="4">
        <v>0.83</v>
      </c>
      <c r="C16" s="4">
        <v>0.86</v>
      </c>
      <c r="D16" s="4">
        <v>0.84</v>
      </c>
      <c r="E16" s="4">
        <v>0.92</v>
      </c>
      <c r="F16" s="4">
        <v>0.538603116094303</v>
      </c>
      <c r="G16" s="4">
        <v>0.646323739313163</v>
      </c>
      <c r="H16" s="4">
        <v>0.280316300886785</v>
      </c>
      <c r="I16" s="4">
        <v>0.34759221309961302</v>
      </c>
      <c r="J16" s="4">
        <v>3.18426547164042</v>
      </c>
      <c r="K16" s="4">
        <v>3.32677069144626</v>
      </c>
      <c r="L16" s="4" t="b">
        <f t="shared" si="4"/>
        <v>0</v>
      </c>
      <c r="M16" s="4" t="b">
        <f t="shared" si="5"/>
        <v>1</v>
      </c>
      <c r="N16" s="4" t="b">
        <f t="shared" si="6"/>
        <v>0</v>
      </c>
      <c r="O16" s="4" t="str">
        <f t="shared" si="0"/>
        <v>Violated</v>
      </c>
      <c r="P16" s="15">
        <v>14</v>
      </c>
      <c r="Q16" s="15">
        <v>8500</v>
      </c>
      <c r="R16" s="15" t="s">
        <v>22</v>
      </c>
      <c r="S16" s="15">
        <v>7500</v>
      </c>
      <c r="T16" s="15" t="s">
        <v>22</v>
      </c>
      <c r="U16" s="5">
        <f t="shared" si="1"/>
        <v>-1000</v>
      </c>
      <c r="V16" s="15" t="str">
        <f t="shared" si="2"/>
        <v>Uniform</v>
      </c>
      <c r="W16" s="16">
        <f t="shared" si="3"/>
        <v>-11.764705882352942</v>
      </c>
    </row>
    <row r="17" spans="1:23" x14ac:dyDescent="0.15">
      <c r="A17" s="4">
        <v>15</v>
      </c>
      <c r="B17" s="4">
        <v>0.93</v>
      </c>
      <c r="C17" s="4">
        <v>0.99</v>
      </c>
      <c r="D17" s="4">
        <v>0.97</v>
      </c>
      <c r="E17" s="4">
        <v>0.8</v>
      </c>
      <c r="F17" s="4">
        <v>0.67795418373365002</v>
      </c>
      <c r="G17" s="4">
        <v>0.65083601638430399</v>
      </c>
      <c r="H17" s="4">
        <v>0.121028809528339</v>
      </c>
      <c r="I17" s="4">
        <v>0.12882276000000001</v>
      </c>
      <c r="J17" s="4">
        <v>3.5702104572069602</v>
      </c>
      <c r="K17" s="4">
        <v>3.4631041434907499</v>
      </c>
      <c r="L17" s="4" t="b">
        <v>1</v>
      </c>
      <c r="M17" s="4" t="b">
        <v>1</v>
      </c>
      <c r="N17" s="4" t="b">
        <v>1</v>
      </c>
      <c r="O17" s="4" t="str">
        <f t="shared" si="0"/>
        <v>Satisfied</v>
      </c>
      <c r="P17" s="5">
        <v>15</v>
      </c>
      <c r="Q17" s="5">
        <v>244000</v>
      </c>
      <c r="R17" s="5" t="s">
        <v>23</v>
      </c>
      <c r="S17" s="5">
        <v>572000</v>
      </c>
      <c r="T17" s="5" t="s">
        <v>22</v>
      </c>
      <c r="U17" s="5">
        <f t="shared" si="1"/>
        <v>328000</v>
      </c>
      <c r="V17" s="5" t="str">
        <f t="shared" si="2"/>
        <v>Non-Uniform</v>
      </c>
      <c r="W17" s="6">
        <f t="shared" si="3"/>
        <v>134.42622950819671</v>
      </c>
    </row>
    <row r="18" spans="1:23" x14ac:dyDescent="0.15">
      <c r="A18" s="4">
        <v>16</v>
      </c>
      <c r="B18" s="4">
        <v>0.9</v>
      </c>
      <c r="C18" s="4">
        <v>0.8</v>
      </c>
      <c r="D18" s="4">
        <v>0.91</v>
      </c>
      <c r="E18" s="4">
        <v>0.87</v>
      </c>
      <c r="F18" s="4">
        <v>0.60323076868360603</v>
      </c>
      <c r="G18" s="4">
        <v>0.57306923024942602</v>
      </c>
      <c r="H18" s="4">
        <v>0.16702564096484501</v>
      </c>
      <c r="I18" s="4">
        <v>0.17955256403720837</v>
      </c>
      <c r="J18" s="4">
        <v>3.3406648708672</v>
      </c>
      <c r="K18" s="4">
        <v>3.20703827603251</v>
      </c>
      <c r="L18" s="4" t="b">
        <v>1</v>
      </c>
      <c r="M18" s="4" t="b">
        <v>1</v>
      </c>
      <c r="N18" s="4" t="b">
        <v>1</v>
      </c>
      <c r="O18" s="4" t="str">
        <f t="shared" si="0"/>
        <v>Satisfied</v>
      </c>
      <c r="P18" s="5">
        <v>16</v>
      </c>
      <c r="Q18" s="5">
        <v>178000</v>
      </c>
      <c r="R18" s="5" t="s">
        <v>23</v>
      </c>
      <c r="S18" s="5">
        <v>138000</v>
      </c>
      <c r="T18" s="5" t="s">
        <v>23</v>
      </c>
      <c r="U18" s="5">
        <f t="shared" si="1"/>
        <v>-40000</v>
      </c>
      <c r="V18" s="5" t="str">
        <f t="shared" si="2"/>
        <v>Uniform</v>
      </c>
      <c r="W18" s="6">
        <f t="shared" si="3"/>
        <v>-22.471910112359552</v>
      </c>
    </row>
    <row r="19" spans="1:23" x14ac:dyDescent="0.15">
      <c r="A19" s="4">
        <v>17</v>
      </c>
      <c r="B19" s="4">
        <v>0.83</v>
      </c>
      <c r="C19" s="4">
        <v>0.96</v>
      </c>
      <c r="D19" s="4">
        <v>0.88</v>
      </c>
      <c r="E19" s="4">
        <v>0.83</v>
      </c>
      <c r="F19" s="4">
        <v>0.52562343521780297</v>
      </c>
      <c r="G19" s="4">
        <v>0.50459849780909105</v>
      </c>
      <c r="H19" s="4">
        <v>0.27765781203256201</v>
      </c>
      <c r="I19" s="4">
        <v>0.30542359323581825</v>
      </c>
      <c r="J19" s="4">
        <v>3.2262695910169299</v>
      </c>
      <c r="K19" s="4">
        <v>3.0649561114660799</v>
      </c>
      <c r="L19" s="4" t="b">
        <v>1</v>
      </c>
      <c r="M19" s="4" t="b">
        <v>1</v>
      </c>
      <c r="N19" s="4" t="b">
        <v>1</v>
      </c>
      <c r="O19" s="4" t="str">
        <f t="shared" si="0"/>
        <v>Satisfied</v>
      </c>
      <c r="P19" s="5">
        <v>17</v>
      </c>
      <c r="Q19" s="5">
        <v>158000</v>
      </c>
      <c r="R19" s="5" t="s">
        <v>23</v>
      </c>
      <c r="S19" s="5">
        <v>118000</v>
      </c>
      <c r="T19" s="5" t="s">
        <v>23</v>
      </c>
      <c r="U19" s="5">
        <f t="shared" si="1"/>
        <v>-40000</v>
      </c>
      <c r="V19" s="5" t="str">
        <f t="shared" si="2"/>
        <v>Uniform</v>
      </c>
      <c r="W19" s="6">
        <f t="shared" si="3"/>
        <v>-25.316455696202532</v>
      </c>
    </row>
    <row r="20" spans="1:23" x14ac:dyDescent="0.15">
      <c r="A20" s="4">
        <v>18</v>
      </c>
      <c r="B20" s="4">
        <v>0.89</v>
      </c>
      <c r="C20" s="4">
        <v>0.93</v>
      </c>
      <c r="D20" s="4">
        <v>0.9</v>
      </c>
      <c r="E20" s="4">
        <v>0.98</v>
      </c>
      <c r="F20" s="4">
        <v>0.71006179286095195</v>
      </c>
      <c r="G20" s="4">
        <v>0.64615623150346602</v>
      </c>
      <c r="H20" s="4">
        <v>0.197760446308657</v>
      </c>
      <c r="I20" s="4">
        <v>0.22346930432878237</v>
      </c>
      <c r="J20" s="4">
        <v>3.50192521063344</v>
      </c>
      <c r="K20" s="4">
        <v>2.976636429038424</v>
      </c>
      <c r="L20" s="4" t="b">
        <v>1</v>
      </c>
      <c r="M20" s="4" t="b">
        <v>1</v>
      </c>
      <c r="N20" s="4" t="b">
        <v>1</v>
      </c>
      <c r="O20" s="4" t="str">
        <f t="shared" si="0"/>
        <v>Satisfied</v>
      </c>
      <c r="P20" s="5">
        <v>18</v>
      </c>
      <c r="Q20" s="5">
        <v>38000</v>
      </c>
      <c r="R20" s="5" t="s">
        <v>23</v>
      </c>
      <c r="S20" s="5">
        <v>54000</v>
      </c>
      <c r="T20" s="5" t="s">
        <v>23</v>
      </c>
      <c r="U20" s="5">
        <f t="shared" si="1"/>
        <v>16000</v>
      </c>
      <c r="V20" s="5" t="str">
        <f t="shared" si="2"/>
        <v>Non-Uniform</v>
      </c>
      <c r="W20" s="6">
        <f t="shared" si="3"/>
        <v>42.10526315789474</v>
      </c>
    </row>
    <row r="21" spans="1:23" ht="15.75" customHeight="1" x14ac:dyDescent="0.15">
      <c r="A21" s="4">
        <v>19</v>
      </c>
      <c r="B21" s="4">
        <v>0.98</v>
      </c>
      <c r="C21" s="4">
        <v>0.9</v>
      </c>
      <c r="D21" s="4">
        <v>0.89</v>
      </c>
      <c r="E21" s="4">
        <v>0.84</v>
      </c>
      <c r="F21" s="4">
        <v>0.72195433151503197</v>
      </c>
      <c r="G21" s="4">
        <v>0.63531981173322816</v>
      </c>
      <c r="H21" s="4">
        <v>3.4733761867653701E-2</v>
      </c>
      <c r="I21" s="4">
        <v>4.6890578521332597E-2</v>
      </c>
      <c r="J21" s="4">
        <v>3.59369642280764</v>
      </c>
      <c r="K21" s="4">
        <v>2.982768030930341</v>
      </c>
      <c r="L21" s="4" t="b">
        <v>1</v>
      </c>
      <c r="M21" s="4" t="b">
        <v>1</v>
      </c>
      <c r="N21" s="4" t="b">
        <v>1</v>
      </c>
      <c r="O21" s="4" t="str">
        <f t="shared" si="0"/>
        <v>Satisfied</v>
      </c>
      <c r="P21" s="5">
        <v>19</v>
      </c>
      <c r="Q21" s="5">
        <v>30000</v>
      </c>
      <c r="R21" s="5" t="s">
        <v>23</v>
      </c>
      <c r="S21" s="5">
        <v>98000</v>
      </c>
      <c r="T21" s="5" t="s">
        <v>23</v>
      </c>
      <c r="U21" s="5">
        <f t="shared" si="1"/>
        <v>68000</v>
      </c>
      <c r="V21" s="5" t="str">
        <f t="shared" si="2"/>
        <v>Non-Uniform</v>
      </c>
      <c r="W21" s="6">
        <f t="shared" si="3"/>
        <v>226.66666666666666</v>
      </c>
    </row>
    <row r="22" spans="1:23" ht="15.75" customHeight="1" x14ac:dyDescent="0.15">
      <c r="A22" s="4">
        <v>20</v>
      </c>
      <c r="B22" s="4">
        <v>0.85</v>
      </c>
      <c r="C22" s="4">
        <v>0.97</v>
      </c>
      <c r="D22" s="4">
        <v>0.93</v>
      </c>
      <c r="E22" s="4">
        <v>0.88</v>
      </c>
      <c r="F22" s="4">
        <v>0.60377605004344304</v>
      </c>
      <c r="G22" s="4">
        <v>0.68226693654908999</v>
      </c>
      <c r="H22" s="4">
        <v>0.25654871471354801</v>
      </c>
      <c r="I22" s="4">
        <v>0.28220358618490299</v>
      </c>
      <c r="J22" s="4">
        <v>3.3675107735833598</v>
      </c>
      <c r="K22" s="4">
        <v>3.1960024749999998</v>
      </c>
      <c r="L22" s="4" t="b">
        <f t="shared" ref="L22:L23" si="7">IF(F22*1000&gt;G22*1000,TRUE,FALSE)</f>
        <v>0</v>
      </c>
      <c r="M22" s="4" t="b">
        <f t="shared" ref="M22:M23" si="8">IF(H22*1000&lt;I22*1000,TRUE,FALSE)</f>
        <v>1</v>
      </c>
      <c r="N22" s="4" t="b">
        <f t="shared" ref="N22:N23" si="9">IF(J22*1000&gt;K22*1000,TRUE,FALSE)</f>
        <v>1</v>
      </c>
      <c r="O22" s="4" t="str">
        <f t="shared" si="0"/>
        <v>Violated</v>
      </c>
      <c r="P22" s="5">
        <v>20</v>
      </c>
      <c r="Q22" s="5">
        <v>14000</v>
      </c>
      <c r="R22" s="5" t="s">
        <v>22</v>
      </c>
      <c r="S22" s="5">
        <v>20000</v>
      </c>
      <c r="T22" s="5" t="s">
        <v>22</v>
      </c>
      <c r="U22" s="5">
        <f t="shared" si="1"/>
        <v>6000</v>
      </c>
      <c r="V22" s="5" t="str">
        <f t="shared" si="2"/>
        <v>Non-Uniform</v>
      </c>
      <c r="W22" s="6">
        <f t="shared" si="3"/>
        <v>42.857142857142854</v>
      </c>
    </row>
    <row r="23" spans="1:23" ht="15.75" customHeight="1" x14ac:dyDescent="0.15">
      <c r="A23" s="4">
        <v>21</v>
      </c>
      <c r="B23" s="4">
        <v>0.96</v>
      </c>
      <c r="C23" s="4">
        <v>0.99</v>
      </c>
      <c r="D23" s="4">
        <v>0.84</v>
      </c>
      <c r="E23" s="4">
        <v>0.94</v>
      </c>
      <c r="F23" s="4">
        <v>0.79147354866459596</v>
      </c>
      <c r="G23" s="4">
        <v>0.73607040025807402</v>
      </c>
      <c r="H23" s="4">
        <v>7.2978064527691594E-2</v>
      </c>
      <c r="I23" s="4">
        <v>9.4871483885999003E-2</v>
      </c>
      <c r="J23" s="4">
        <v>3.66152640130879</v>
      </c>
      <c r="K23" s="4">
        <v>3.3819890251909999</v>
      </c>
      <c r="L23" s="4" t="b">
        <f t="shared" si="7"/>
        <v>1</v>
      </c>
      <c r="M23" s="4" t="b">
        <f t="shared" si="8"/>
        <v>1</v>
      </c>
      <c r="N23" s="4" t="b">
        <f t="shared" si="9"/>
        <v>1</v>
      </c>
      <c r="O23" s="4" t="str">
        <f t="shared" si="0"/>
        <v>Satisfied</v>
      </c>
      <c r="P23" s="5">
        <v>21</v>
      </c>
      <c r="Q23" s="5">
        <v>28000</v>
      </c>
      <c r="R23" s="5" t="s">
        <v>23</v>
      </c>
      <c r="S23" s="5">
        <v>48000</v>
      </c>
      <c r="T23" s="5" t="s">
        <v>23</v>
      </c>
      <c r="U23" s="5">
        <f t="shared" si="1"/>
        <v>20000</v>
      </c>
      <c r="V23" s="5" t="str">
        <f t="shared" si="2"/>
        <v>Non-Uniform</v>
      </c>
      <c r="W23" s="6">
        <f t="shared" si="3"/>
        <v>71.428571428571431</v>
      </c>
    </row>
    <row r="24" spans="1:23" ht="15.75" customHeight="1" x14ac:dyDescent="0.15">
      <c r="A24" s="4">
        <v>22</v>
      </c>
      <c r="B24" s="4">
        <v>0.94</v>
      </c>
      <c r="C24" s="4">
        <v>0.89</v>
      </c>
      <c r="D24" s="4">
        <v>0.94</v>
      </c>
      <c r="E24" s="4">
        <v>0.98</v>
      </c>
      <c r="F24" s="4">
        <v>0.79272179936634302</v>
      </c>
      <c r="G24" s="4">
        <v>0.83655728726495804</v>
      </c>
      <c r="H24" s="4">
        <v>0.110599263789341</v>
      </c>
      <c r="I24" s="4">
        <v>8.5161433117792576E-2</v>
      </c>
      <c r="J24" s="4">
        <v>3.6438513176911198</v>
      </c>
      <c r="K24" s="4">
        <v>3.46165875180656</v>
      </c>
      <c r="L24" s="4" t="b">
        <v>0</v>
      </c>
      <c r="M24" s="4" t="b">
        <v>0</v>
      </c>
      <c r="N24" s="4" t="b">
        <v>1</v>
      </c>
      <c r="O24" s="4" t="str">
        <f t="shared" si="0"/>
        <v>Violated</v>
      </c>
      <c r="P24" s="5">
        <v>22</v>
      </c>
      <c r="Q24" s="5">
        <v>24000</v>
      </c>
      <c r="R24" s="5" t="s">
        <v>22</v>
      </c>
      <c r="S24" s="5">
        <v>46000</v>
      </c>
      <c r="T24" s="5" t="s">
        <v>22</v>
      </c>
      <c r="U24" s="5">
        <f t="shared" si="1"/>
        <v>22000</v>
      </c>
      <c r="V24" s="5" t="str">
        <f t="shared" si="2"/>
        <v>Non-Uniform</v>
      </c>
      <c r="W24" s="6">
        <f t="shared" si="3"/>
        <v>91.666666666666671</v>
      </c>
    </row>
    <row r="25" spans="1:23" ht="15.75" customHeight="1" x14ac:dyDescent="0.15">
      <c r="A25" s="4">
        <v>23</v>
      </c>
      <c r="B25" s="4">
        <v>0.86</v>
      </c>
      <c r="C25" s="4">
        <v>0.87</v>
      </c>
      <c r="D25" s="4">
        <v>0.82</v>
      </c>
      <c r="E25" s="4">
        <v>0.81</v>
      </c>
      <c r="F25" s="4">
        <v>0.50594374211455695</v>
      </c>
      <c r="G25" s="4">
        <v>0.35416061948018984</v>
      </c>
      <c r="H25" s="4">
        <v>0.222362934762834</v>
      </c>
      <c r="I25" s="4">
        <v>0.29351907388694198</v>
      </c>
      <c r="J25" s="4">
        <v>3.1746101522396399</v>
      </c>
      <c r="K25" s="4">
        <v>2.9206413400604698</v>
      </c>
      <c r="L25" s="4" t="b">
        <v>1</v>
      </c>
      <c r="M25" s="4" t="b">
        <v>1</v>
      </c>
      <c r="N25" s="4" t="b">
        <v>1</v>
      </c>
      <c r="O25" s="4" t="str">
        <f t="shared" si="0"/>
        <v>Satisfied</v>
      </c>
      <c r="P25" s="5">
        <v>23</v>
      </c>
      <c r="Q25" s="5">
        <v>10000</v>
      </c>
      <c r="R25" s="5" t="s">
        <v>23</v>
      </c>
      <c r="S25" s="5">
        <v>14000</v>
      </c>
      <c r="T25" s="5" t="s">
        <v>23</v>
      </c>
      <c r="U25" s="5">
        <f t="shared" si="1"/>
        <v>4000</v>
      </c>
      <c r="V25" s="5" t="str">
        <f t="shared" si="2"/>
        <v>Non-Uniform</v>
      </c>
      <c r="W25" s="6">
        <f t="shared" si="3"/>
        <v>40</v>
      </c>
    </row>
    <row r="26" spans="1:23" ht="15.75" customHeight="1" x14ac:dyDescent="0.15">
      <c r="A26" s="4">
        <v>24</v>
      </c>
      <c r="B26" s="4">
        <v>0.88</v>
      </c>
      <c r="C26" s="4">
        <v>0.8</v>
      </c>
      <c r="D26" s="4">
        <v>0.89</v>
      </c>
      <c r="E26" s="4">
        <v>0.96</v>
      </c>
      <c r="F26" s="4">
        <v>0.62880803285977904</v>
      </c>
      <c r="G26" s="4">
        <f>F26*0.975</f>
        <v>0.61308783203828454</v>
      </c>
      <c r="H26" s="4">
        <v>0.20574654993542399</v>
      </c>
      <c r="I26" s="4">
        <v>0.26335558391734298</v>
      </c>
      <c r="J26" s="4">
        <v>3.3388810174060399</v>
      </c>
      <c r="K26" s="4">
        <f>J26*0.95</f>
        <v>3.1719369665357378</v>
      </c>
      <c r="L26" s="4" t="b">
        <f>IF(F26*1000&gt;G26*1000,TRUE,FALSE)</f>
        <v>1</v>
      </c>
      <c r="M26" s="4" t="b">
        <f>IF(H26*1000&lt;I26*1000,TRUE,FALSE)</f>
        <v>1</v>
      </c>
      <c r="N26" s="4" t="b">
        <f>IF(J26*1000&gt;K26*1000,TRUE,FALSE)</f>
        <v>1</v>
      </c>
      <c r="O26" s="4" t="str">
        <f t="shared" si="0"/>
        <v>Satisfied</v>
      </c>
      <c r="P26" s="5">
        <v>24</v>
      </c>
      <c r="Q26" s="5">
        <v>188000</v>
      </c>
      <c r="R26" s="5" t="s">
        <v>23</v>
      </c>
      <c r="S26" s="5">
        <v>150000</v>
      </c>
      <c r="T26" s="5" t="s">
        <v>23</v>
      </c>
      <c r="U26" s="5">
        <f t="shared" si="1"/>
        <v>-38000</v>
      </c>
      <c r="V26" s="5" t="str">
        <f t="shared" si="2"/>
        <v>Uniform</v>
      </c>
      <c r="W26" s="6">
        <f t="shared" si="3"/>
        <v>-20.212765957446809</v>
      </c>
    </row>
    <row r="27" spans="1:23" ht="15.75" customHeight="1" x14ac:dyDescent="0.15">
      <c r="A27" s="4">
        <v>25</v>
      </c>
      <c r="B27" s="4">
        <v>0.95</v>
      </c>
      <c r="C27" s="4">
        <v>0.89</v>
      </c>
      <c r="D27" s="4">
        <v>0.84</v>
      </c>
      <c r="E27" s="4">
        <v>0.89</v>
      </c>
      <c r="F27" s="4">
        <v>0.69442026630869103</v>
      </c>
      <c r="G27" s="4">
        <v>0.72219707696103896</v>
      </c>
      <c r="H27" s="4">
        <v>8.6548435068878493E-2</v>
      </c>
      <c r="I27" s="4">
        <v>7.7893591561990702E-2</v>
      </c>
      <c r="J27" s="4">
        <v>3.50228056628427</v>
      </c>
      <c r="K27" s="4">
        <v>3.6930559588209202</v>
      </c>
      <c r="L27" s="4" t="b">
        <v>0</v>
      </c>
      <c r="M27" s="4" t="b">
        <v>0</v>
      </c>
      <c r="N27" s="4" t="b">
        <v>0</v>
      </c>
      <c r="O27" s="4" t="str">
        <f t="shared" si="0"/>
        <v>Violated</v>
      </c>
      <c r="P27" s="15">
        <v>25</v>
      </c>
      <c r="Q27" s="15">
        <v>13500</v>
      </c>
      <c r="R27" s="15" t="s">
        <v>22</v>
      </c>
      <c r="S27" s="15">
        <v>11000</v>
      </c>
      <c r="T27" s="15" t="s">
        <v>23</v>
      </c>
      <c r="U27" s="5">
        <f t="shared" si="1"/>
        <v>-2500</v>
      </c>
      <c r="V27" s="15" t="str">
        <f t="shared" si="2"/>
        <v>Uniform</v>
      </c>
      <c r="W27" s="16">
        <f t="shared" si="3"/>
        <v>-18.518518518518519</v>
      </c>
    </row>
    <row r="28" spans="1:23" ht="15.75" customHeight="1" x14ac:dyDescent="0.15">
      <c r="A28" s="4">
        <v>26</v>
      </c>
      <c r="B28" s="4">
        <v>0.8</v>
      </c>
      <c r="C28" s="4">
        <v>0.89</v>
      </c>
      <c r="D28" s="4">
        <v>0.95</v>
      </c>
      <c r="E28" s="4">
        <v>0.97</v>
      </c>
      <c r="F28" s="4">
        <v>0.57147816131759799</v>
      </c>
      <c r="G28" s="4">
        <f>F28*0.78</f>
        <v>0.44575296582772644</v>
      </c>
      <c r="H28" s="4">
        <v>0.34286954032939898</v>
      </c>
      <c r="I28" s="4">
        <v>0.436016488638101</v>
      </c>
      <c r="J28" s="4">
        <v>3.2507874068220901</v>
      </c>
      <c r="K28" s="4">
        <f>J28*0.81</f>
        <v>2.6331377995258931</v>
      </c>
      <c r="L28" s="4" t="b">
        <f t="shared" ref="L28:L32" si="10">IF(F28*1000&gt;G28*1000,TRUE,FALSE)</f>
        <v>1</v>
      </c>
      <c r="M28" s="4" t="b">
        <f t="shared" ref="M28:M32" si="11">IF(H28*1000&lt;I28*1000,TRUE,FALSE)</f>
        <v>1</v>
      </c>
      <c r="N28" s="4" t="b">
        <f t="shared" ref="N28:N32" si="12">IF(J28*1000&gt;K28*1000,TRUE,FALSE)</f>
        <v>1</v>
      </c>
      <c r="O28" s="4" t="str">
        <f t="shared" si="0"/>
        <v>Satisfied</v>
      </c>
      <c r="P28" s="5">
        <v>26</v>
      </c>
      <c r="Q28" s="5">
        <v>8000</v>
      </c>
      <c r="R28" s="5" t="s">
        <v>23</v>
      </c>
      <c r="S28" s="5">
        <v>10000</v>
      </c>
      <c r="T28" s="5" t="s">
        <v>23</v>
      </c>
      <c r="U28" s="5">
        <f t="shared" si="1"/>
        <v>2000</v>
      </c>
      <c r="V28" s="5" t="str">
        <f t="shared" si="2"/>
        <v>Non-Uniform</v>
      </c>
      <c r="W28" s="6">
        <f t="shared" si="3"/>
        <v>25</v>
      </c>
    </row>
    <row r="29" spans="1:23" ht="15.75" customHeight="1" x14ac:dyDescent="0.15">
      <c r="A29" s="4">
        <v>27</v>
      </c>
      <c r="B29" s="4">
        <v>0.91</v>
      </c>
      <c r="C29" s="4">
        <v>0.9</v>
      </c>
      <c r="D29" s="4">
        <v>0.89</v>
      </c>
      <c r="E29" s="4">
        <v>0.86</v>
      </c>
      <c r="F29" s="4">
        <v>0.637322901739521</v>
      </c>
      <c r="G29" s="4">
        <f>F29*0.87</f>
        <v>0.55447092451338331</v>
      </c>
      <c r="H29" s="4">
        <v>0.15303193533687501</v>
      </c>
      <c r="I29" s="4">
        <v>0.189759599817725</v>
      </c>
      <c r="J29" s="4">
        <v>3.42471969274593</v>
      </c>
      <c r="K29" s="4">
        <f>J29*0.84</f>
        <v>2.876764541906581</v>
      </c>
      <c r="L29" s="4" t="b">
        <f t="shared" si="10"/>
        <v>1</v>
      </c>
      <c r="M29" s="4" t="b">
        <f t="shared" si="11"/>
        <v>1</v>
      </c>
      <c r="N29" s="4" t="b">
        <f t="shared" si="12"/>
        <v>1</v>
      </c>
      <c r="O29" s="4" t="str">
        <f t="shared" si="0"/>
        <v>Satisfied</v>
      </c>
      <c r="P29" s="5">
        <v>27</v>
      </c>
      <c r="Q29" s="5">
        <v>20000</v>
      </c>
      <c r="R29" s="5" t="s">
        <v>23</v>
      </c>
      <c r="S29" s="5">
        <v>32000</v>
      </c>
      <c r="T29" s="5" t="s">
        <v>23</v>
      </c>
      <c r="U29" s="5">
        <f t="shared" si="1"/>
        <v>12000</v>
      </c>
      <c r="V29" s="5" t="str">
        <f t="shared" si="2"/>
        <v>Non-Uniform</v>
      </c>
      <c r="W29" s="6">
        <f t="shared" si="3"/>
        <v>60</v>
      </c>
    </row>
    <row r="30" spans="1:23" ht="15.75" customHeight="1" x14ac:dyDescent="0.15">
      <c r="A30" s="4">
        <v>28</v>
      </c>
      <c r="B30" s="4">
        <v>0.82</v>
      </c>
      <c r="C30" s="4">
        <v>0.84</v>
      </c>
      <c r="D30" s="4">
        <v>0.96</v>
      </c>
      <c r="E30" s="4">
        <v>0.94</v>
      </c>
      <c r="F30" s="4">
        <v>0.56954732811959796</v>
      </c>
      <c r="G30" s="4">
        <v>0.52398354187003005</v>
      </c>
      <c r="H30" s="4">
        <v>0.30502258422137501</v>
      </c>
      <c r="I30" s="4">
        <f>H30*1.092</f>
        <v>0.33308466196974157</v>
      </c>
      <c r="J30" s="4">
        <v>3.2534728626384402</v>
      </c>
      <c r="K30" s="4">
        <f>J30*0.94</f>
        <v>3.0582644908801337</v>
      </c>
      <c r="L30" s="4" t="b">
        <f t="shared" si="10"/>
        <v>1</v>
      </c>
      <c r="M30" s="4" t="b">
        <f t="shared" si="11"/>
        <v>1</v>
      </c>
      <c r="N30" s="4" t="b">
        <f t="shared" si="12"/>
        <v>1</v>
      </c>
      <c r="O30" s="4" t="str">
        <f t="shared" si="0"/>
        <v>Satisfied</v>
      </c>
      <c r="P30" s="5">
        <v>28</v>
      </c>
      <c r="Q30" s="5">
        <v>46000</v>
      </c>
      <c r="R30" s="5" t="s">
        <v>23</v>
      </c>
      <c r="S30" s="5">
        <v>92000</v>
      </c>
      <c r="T30" s="5" t="s">
        <v>23</v>
      </c>
      <c r="U30" s="5">
        <f t="shared" si="1"/>
        <v>46000</v>
      </c>
      <c r="V30" s="5" t="str">
        <f t="shared" si="2"/>
        <v>Non-Uniform</v>
      </c>
      <c r="W30" s="6">
        <f t="shared" si="3"/>
        <v>100</v>
      </c>
    </row>
    <row r="31" spans="1:23" ht="15.75" customHeight="1" x14ac:dyDescent="0.15">
      <c r="A31" s="4">
        <v>29</v>
      </c>
      <c r="B31" s="4">
        <v>0.94</v>
      </c>
      <c r="C31" s="4">
        <v>0.89</v>
      </c>
      <c r="D31" s="4">
        <v>0.93</v>
      </c>
      <c r="E31" s="4">
        <v>0.86</v>
      </c>
      <c r="F31" s="4">
        <v>0.69178450213195997</v>
      </c>
      <c r="G31" s="4">
        <v>0.76987002199999999</v>
      </c>
      <c r="H31" s="4">
        <v>0.10415645758289099</v>
      </c>
      <c r="I31" s="4">
        <f>H31*0.85</f>
        <v>8.8532988945457344E-2</v>
      </c>
      <c r="J31" s="4">
        <v>3.53168496420686</v>
      </c>
      <c r="K31" s="4">
        <v>3.6898784610000002</v>
      </c>
      <c r="L31" s="4" t="b">
        <f t="shared" si="10"/>
        <v>0</v>
      </c>
      <c r="M31" s="4" t="b">
        <f t="shared" si="11"/>
        <v>0</v>
      </c>
      <c r="N31" s="4" t="b">
        <f t="shared" si="12"/>
        <v>0</v>
      </c>
      <c r="O31" s="4" t="str">
        <f t="shared" si="0"/>
        <v>Violated</v>
      </c>
      <c r="P31" s="15">
        <v>29</v>
      </c>
      <c r="Q31" s="15">
        <v>15500</v>
      </c>
      <c r="R31" s="15" t="s">
        <v>22</v>
      </c>
      <c r="S31" s="15">
        <v>15000</v>
      </c>
      <c r="T31" s="15" t="s">
        <v>22</v>
      </c>
      <c r="U31" s="5">
        <f t="shared" si="1"/>
        <v>-500</v>
      </c>
      <c r="V31" s="15" t="str">
        <f t="shared" si="2"/>
        <v>Uniform</v>
      </c>
      <c r="W31" s="16">
        <f t="shared" si="3"/>
        <v>-3.225806451612903</v>
      </c>
    </row>
    <row r="32" spans="1:23" ht="15.75" customHeight="1" x14ac:dyDescent="0.15">
      <c r="A32" s="4">
        <v>30</v>
      </c>
      <c r="B32" s="4">
        <v>0.9</v>
      </c>
      <c r="C32" s="4">
        <v>0.99</v>
      </c>
      <c r="D32" s="4">
        <v>0.83</v>
      </c>
      <c r="E32" s="4">
        <v>0.81</v>
      </c>
      <c r="F32" s="4">
        <v>0.59608595272725196</v>
      </c>
      <c r="G32" s="4">
        <f>F32*0.929</f>
        <v>0.55376385008361706</v>
      </c>
      <c r="H32" s="4">
        <v>0.16623177252525001</v>
      </c>
      <c r="I32" s="4">
        <v>0.189504220678785</v>
      </c>
      <c r="J32" s="4">
        <v>3.3799927660520601</v>
      </c>
      <c r="K32" s="4">
        <f>J32*0.75</f>
        <v>2.534994574539045</v>
      </c>
      <c r="L32" s="4" t="b">
        <f t="shared" si="10"/>
        <v>1</v>
      </c>
      <c r="M32" s="4" t="b">
        <f t="shared" si="11"/>
        <v>1</v>
      </c>
      <c r="N32" s="4" t="b">
        <f t="shared" si="12"/>
        <v>1</v>
      </c>
      <c r="O32" s="4" t="str">
        <f t="shared" si="0"/>
        <v>Satisfied</v>
      </c>
      <c r="P32" s="5">
        <v>30</v>
      </c>
      <c r="Q32" s="5">
        <v>54000</v>
      </c>
      <c r="R32" s="5" t="s">
        <v>23</v>
      </c>
      <c r="S32" s="5">
        <v>62000</v>
      </c>
      <c r="T32" s="5" t="s">
        <v>23</v>
      </c>
      <c r="U32" s="5">
        <f t="shared" si="1"/>
        <v>8000</v>
      </c>
      <c r="V32" s="5" t="str">
        <f t="shared" si="2"/>
        <v>Non-Uniform</v>
      </c>
      <c r="W32" s="6">
        <f t="shared" si="3"/>
        <v>14.814814814814815</v>
      </c>
    </row>
    <row r="33" spans="1:23" ht="15.75" customHeight="1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9" t="s">
        <v>23</v>
      </c>
      <c r="O33" s="9">
        <f>COUNTIF(O3:O32,"Satisfied")</f>
        <v>15</v>
      </c>
      <c r="P33" s="10" t="s">
        <v>24</v>
      </c>
      <c r="Q33" s="10">
        <f>SUM(Q3:Q32)</f>
        <v>2437000</v>
      </c>
      <c r="R33" s="10" t="str">
        <f>IF(Q33&gt;S33,"&gt;",IF(Q33=S33,"=","&lt;"))</f>
        <v>&lt;</v>
      </c>
      <c r="S33" s="10">
        <f>SUM(S3:S32)</f>
        <v>4294500</v>
      </c>
      <c r="T33" s="10" t="s">
        <v>25</v>
      </c>
      <c r="U33" s="10">
        <f>SUM(U3:U30)</f>
        <v>1850000</v>
      </c>
      <c r="V33" s="11" t="s">
        <v>26</v>
      </c>
      <c r="W33" s="12">
        <f>AVERAGE(W3:W30)</f>
        <v>57.254575307044782</v>
      </c>
    </row>
    <row r="34" spans="1:23" ht="15.75" customHeight="1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3" t="s">
        <v>22</v>
      </c>
      <c r="O34" s="13">
        <f>COUNTIF(O3:O32,"Violated")</f>
        <v>15</v>
      </c>
      <c r="P34" s="1"/>
      <c r="Q34" s="1"/>
      <c r="R34" s="1"/>
      <c r="S34" s="1"/>
      <c r="T34" s="1"/>
      <c r="U34" s="1"/>
      <c r="V34" s="11" t="s">
        <v>27</v>
      </c>
      <c r="W34" s="12">
        <f>STDEV(W3:W30)</f>
        <v>70.736677002321088</v>
      </c>
    </row>
    <row r="35" spans="1:23" ht="15.75" customHeight="1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3" t="s">
        <v>28</v>
      </c>
      <c r="W35" s="13">
        <f>COUNTIF(V3:V32,"Uniform")</f>
        <v>8</v>
      </c>
    </row>
    <row r="36" spans="1:23" ht="15.75" customHeight="1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3" t="s">
        <v>29</v>
      </c>
      <c r="W36" s="13">
        <f>COUNTIF(V3:V32,"Non-uniform")</f>
        <v>22</v>
      </c>
    </row>
    <row r="37" spans="1:23" ht="15.75" customHeight="1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4"/>
      <c r="U37" s="1"/>
      <c r="V37" s="13" t="s">
        <v>30</v>
      </c>
      <c r="W37" s="13">
        <f>COUNTIF(V3:V32,"equal")</f>
        <v>0</v>
      </c>
    </row>
    <row r="38" spans="1:23" ht="15.75" customHeight="1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 t="s">
        <v>24</v>
      </c>
      <c r="W38" s="1">
        <f>SUM(W35:W37)</f>
        <v>30</v>
      </c>
    </row>
    <row r="39" spans="1:23" ht="15.75" customHeight="1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 ht="15.75" customHeight="1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 ht="15.75" customHeight="1" x14ac:dyDescent="0.15">
      <c r="A41" s="1"/>
      <c r="B41" s="1"/>
      <c r="C41" s="1"/>
      <c r="D41" s="1"/>
      <c r="E41" s="1"/>
      <c r="F41" s="4" t="s">
        <v>31</v>
      </c>
      <c r="G41" s="4" t="s">
        <v>32</v>
      </c>
      <c r="H41" s="4" t="s">
        <v>33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 ht="15.75" customHeight="1" x14ac:dyDescent="0.15">
      <c r="A42" s="1"/>
      <c r="B42" s="1"/>
      <c r="C42" s="1"/>
      <c r="D42" s="1"/>
      <c r="E42" s="1"/>
      <c r="F42" s="15">
        <v>2019</v>
      </c>
      <c r="G42" s="15">
        <v>500</v>
      </c>
      <c r="H42" s="15" t="s">
        <v>34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 ht="15.75" customHeight="1" x14ac:dyDescent="0.15">
      <c r="A43" s="1"/>
      <c r="B43" s="1"/>
      <c r="C43" s="1"/>
      <c r="D43" s="1"/>
      <c r="E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 ht="15.75" customHeight="1" x14ac:dyDescent="0.15">
      <c r="A44" s="1"/>
      <c r="B44" s="1"/>
      <c r="C44" s="1"/>
      <c r="D44" s="1"/>
      <c r="E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 ht="15.75" customHeight="1" x14ac:dyDescent="0.15">
      <c r="A45" s="1"/>
      <c r="B45" s="1"/>
      <c r="C45" s="1"/>
      <c r="D45" s="1"/>
      <c r="E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ht="15.75" customHeight="1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 ht="15.75" customHeight="1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ht="15.75" customHeight="1" x14ac:dyDescent="0.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ht="15.75" customHeight="1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ht="15.75" customHeight="1" x14ac:dyDescent="0.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ht="15.75" customHeight="1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ht="15.75" customHeight="1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ht="15.75" customHeight="1" x14ac:dyDescent="0.15"/>
    <row r="54" spans="1:23" ht="15.75" customHeight="1" x14ac:dyDescent="0.15"/>
    <row r="55" spans="1:23" ht="15.75" customHeight="1" x14ac:dyDescent="0.15"/>
    <row r="56" spans="1:23" ht="15.75" customHeight="1" x14ac:dyDescent="0.15"/>
    <row r="57" spans="1:23" ht="15.75" customHeight="1" x14ac:dyDescent="0.15"/>
    <row r="58" spans="1:23" ht="15.75" customHeight="1" x14ac:dyDescent="0.15"/>
    <row r="59" spans="1:23" ht="15.75" customHeight="1" x14ac:dyDescent="0.15"/>
    <row r="60" spans="1:23" ht="15.75" customHeight="1" x14ac:dyDescent="0.15"/>
    <row r="61" spans="1:23" ht="15.75" customHeight="1" x14ac:dyDescent="0.15"/>
    <row r="62" spans="1:23" ht="15.75" customHeight="1" x14ac:dyDescent="0.15"/>
    <row r="63" spans="1:23" ht="15.75" customHeight="1" x14ac:dyDescent="0.15"/>
    <row r="64" spans="1:23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mergeCells count="21">
    <mergeCell ref="S1:T1"/>
    <mergeCell ref="U1:U2"/>
    <mergeCell ref="V1:V2"/>
    <mergeCell ref="W1:W2"/>
    <mergeCell ref="H1:H2"/>
    <mergeCell ref="I1:I2"/>
    <mergeCell ref="J1:J2"/>
    <mergeCell ref="K1:K2"/>
    <mergeCell ref="L1:L2"/>
    <mergeCell ref="M1:M2"/>
    <mergeCell ref="N1:N2"/>
    <mergeCell ref="F1:F2"/>
    <mergeCell ref="G1:G2"/>
    <mergeCell ref="O1:O2"/>
    <mergeCell ref="P1:P2"/>
    <mergeCell ref="Q1:R1"/>
    <mergeCell ref="A1:A2"/>
    <mergeCell ref="B1:B2"/>
    <mergeCell ref="C1:C2"/>
    <mergeCell ref="D1:D2"/>
    <mergeCell ref="E1:E2"/>
  </mergeCells>
  <conditionalFormatting sqref="V3:V32">
    <cfRule type="expression" dxfId="1" priority="1">
      <formula>$AF3="Non-Uniform"</formula>
    </cfRule>
  </conditionalFormatting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000"/>
  <sheetViews>
    <sheetView tabSelected="1" workbookViewId="0">
      <selection activeCell="A3" sqref="A3"/>
    </sheetView>
  </sheetViews>
  <sheetFormatPr baseColWidth="10" defaultColWidth="12.6640625" defaultRowHeight="15" customHeight="1" x14ac:dyDescent="0.15"/>
  <cols>
    <col min="1" max="1" width="7.6640625" customWidth="1"/>
    <col min="2" max="2" width="9.6640625" customWidth="1"/>
    <col min="3" max="3" width="17.1640625" customWidth="1"/>
    <col min="4" max="4" width="15.6640625" customWidth="1"/>
    <col min="5" max="5" width="12.6640625" customWidth="1"/>
    <col min="6" max="7" width="18.6640625" customWidth="1"/>
    <col min="8" max="8" width="17.6640625" customWidth="1"/>
    <col min="9" max="9" width="18.6640625" customWidth="1"/>
    <col min="10" max="10" width="12.5" customWidth="1"/>
    <col min="11" max="11" width="15.83203125" customWidth="1"/>
    <col min="12" max="18" width="7.6640625" customWidth="1"/>
    <col min="19" max="19" width="9.6640625" customWidth="1"/>
    <col min="20" max="20" width="8.5" customWidth="1"/>
    <col min="21" max="21" width="12.83203125" customWidth="1"/>
    <col min="22" max="22" width="16.5" customWidth="1"/>
    <col min="23" max="23" width="30" customWidth="1"/>
    <col min="24" max="26" width="7.6640625" customWidth="1"/>
  </cols>
  <sheetData>
    <row r="1" spans="1:23" x14ac:dyDescent="0.15">
      <c r="A1" s="18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8" t="s">
        <v>8</v>
      </c>
      <c r="J1" s="18" t="s">
        <v>9</v>
      </c>
      <c r="K1" s="18" t="s">
        <v>10</v>
      </c>
      <c r="L1" s="18" t="s">
        <v>11</v>
      </c>
      <c r="M1" s="18" t="s">
        <v>12</v>
      </c>
      <c r="N1" s="18" t="s">
        <v>13</v>
      </c>
      <c r="O1" s="18" t="s">
        <v>14</v>
      </c>
      <c r="P1" s="20" t="s">
        <v>0</v>
      </c>
      <c r="Q1" s="21" t="s">
        <v>15</v>
      </c>
      <c r="R1" s="22"/>
      <c r="S1" s="21" t="s">
        <v>16</v>
      </c>
      <c r="T1" s="22"/>
      <c r="U1" s="23" t="s">
        <v>17</v>
      </c>
      <c r="V1" s="20" t="s">
        <v>18</v>
      </c>
      <c r="W1" s="24" t="s">
        <v>19</v>
      </c>
    </row>
    <row r="2" spans="1:23" x14ac:dyDescent="0.1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2" t="s">
        <v>20</v>
      </c>
      <c r="R2" s="3" t="s">
        <v>14</v>
      </c>
      <c r="S2" s="2" t="s">
        <v>21</v>
      </c>
      <c r="T2" s="3" t="s">
        <v>14</v>
      </c>
      <c r="U2" s="19"/>
      <c r="V2" s="19"/>
      <c r="W2" s="19"/>
    </row>
    <row r="3" spans="1:23" x14ac:dyDescent="0.15">
      <c r="A3" s="4">
        <v>1</v>
      </c>
      <c r="B3" s="4">
        <v>0.85</v>
      </c>
      <c r="C3" s="4">
        <v>0.85</v>
      </c>
      <c r="D3" s="4">
        <v>0.88</v>
      </c>
      <c r="E3" s="4">
        <v>0.8</v>
      </c>
      <c r="F3" s="4">
        <v>0.50012920788864001</v>
      </c>
      <c r="G3" s="4">
        <v>0.47012145541532102</v>
      </c>
      <c r="H3" s="4">
        <v>0.23825809550975999</v>
      </c>
      <c r="I3" s="4">
        <v>0.20013680022819838</v>
      </c>
      <c r="J3" s="4">
        <v>3.1738703633599998</v>
      </c>
      <c r="K3" s="4">
        <v>2.9929597526484795</v>
      </c>
      <c r="L3" s="4" t="b">
        <v>1</v>
      </c>
      <c r="M3" s="4" t="b">
        <v>0</v>
      </c>
      <c r="N3" s="4" t="b">
        <v>1</v>
      </c>
      <c r="O3" s="4" t="str">
        <f t="shared" ref="O3:O32" si="0">IF(OR(L3=FALSE,M3=FALSE,N3=FALSE),"Violated","Satisfied")</f>
        <v>Violated</v>
      </c>
      <c r="P3" s="5">
        <v>1</v>
      </c>
      <c r="Q3" s="5">
        <v>36000</v>
      </c>
      <c r="R3" s="5" t="s">
        <v>22</v>
      </c>
      <c r="S3" s="5">
        <v>94000</v>
      </c>
      <c r="T3" s="5" t="s">
        <v>22</v>
      </c>
      <c r="U3" s="5">
        <f t="shared" ref="U3:U32" si="1">S3-Q3</f>
        <v>58000</v>
      </c>
      <c r="V3" s="5" t="str">
        <f t="shared" ref="V3:V32" si="2">IF(S3=Q3,"equal",IF(S3&lt;Q3,"Uniform","Non-Uniform"))</f>
        <v>Non-Uniform</v>
      </c>
      <c r="W3" s="6">
        <f t="shared" ref="W3:W32" si="3">(U3*100)/Q3</f>
        <v>161.11111111111111</v>
      </c>
    </row>
    <row r="4" spans="1:23" x14ac:dyDescent="0.15">
      <c r="A4" s="4">
        <v>2</v>
      </c>
      <c r="B4" s="4">
        <v>0.85</v>
      </c>
      <c r="C4" s="4">
        <v>0.87</v>
      </c>
      <c r="D4" s="4">
        <v>0.88</v>
      </c>
      <c r="E4" s="4">
        <v>0.8</v>
      </c>
      <c r="F4" s="4">
        <v>0.50580295644595197</v>
      </c>
      <c r="G4" s="4">
        <v>0.46533871993027498</v>
      </c>
      <c r="H4" s="4">
        <v>0.23925934525516801</v>
      </c>
      <c r="I4" s="4">
        <v>0.22251119108730599</v>
      </c>
      <c r="J4" s="4">
        <v>3.1888891027519999</v>
      </c>
      <c r="K4" s="4">
        <v>3.2158891219996799</v>
      </c>
      <c r="L4" s="4" t="b">
        <f t="shared" ref="L4:L16" si="4">IF(F4*1000&gt;G4*1000,TRUE,FALSE)</f>
        <v>1</v>
      </c>
      <c r="M4" s="4" t="b">
        <f t="shared" ref="M4:M16" si="5">IF(H4*1000&lt;I4*1000,TRUE,FALSE)</f>
        <v>0</v>
      </c>
      <c r="N4" s="4" t="b">
        <f t="shared" ref="N4:N16" si="6">IF(J4*1000&gt;K4*1000,TRUE,FALSE)</f>
        <v>0</v>
      </c>
      <c r="O4" s="4" t="str">
        <f t="shared" si="0"/>
        <v>Violated</v>
      </c>
      <c r="P4" s="5">
        <v>2</v>
      </c>
      <c r="Q4" s="5">
        <v>154000</v>
      </c>
      <c r="R4" s="5" t="s">
        <v>22</v>
      </c>
      <c r="S4" s="5">
        <v>222000</v>
      </c>
      <c r="T4" s="5" t="s">
        <v>22</v>
      </c>
      <c r="U4" s="5">
        <f t="shared" si="1"/>
        <v>68000</v>
      </c>
      <c r="V4" s="5" t="str">
        <f t="shared" si="2"/>
        <v>Non-Uniform</v>
      </c>
      <c r="W4" s="6">
        <f t="shared" si="3"/>
        <v>44.155844155844157</v>
      </c>
    </row>
    <row r="5" spans="1:23" x14ac:dyDescent="0.15">
      <c r="A5" s="4">
        <v>3</v>
      </c>
      <c r="B5" s="4">
        <v>0.88</v>
      </c>
      <c r="C5" s="4">
        <v>0.92</v>
      </c>
      <c r="D5" s="4">
        <v>0.83</v>
      </c>
      <c r="E5" s="4">
        <v>0.96</v>
      </c>
      <c r="F5" s="4">
        <v>0.64988082159242799</v>
      </c>
      <c r="G5" s="4">
        <f>F5*1.07</f>
        <v>0.69537247910389799</v>
      </c>
      <c r="H5" s="4">
        <v>0.20862011203533101</v>
      </c>
      <c r="I5" s="4">
        <f>H5*0.97</f>
        <v>0.20236150867427108</v>
      </c>
      <c r="J5" s="4">
        <v>3.3877714752546901</v>
      </c>
      <c r="K5" s="4">
        <v>3.4604263375327098</v>
      </c>
      <c r="L5" s="4" t="b">
        <f t="shared" si="4"/>
        <v>0</v>
      </c>
      <c r="M5" s="4" t="b">
        <f t="shared" si="5"/>
        <v>0</v>
      </c>
      <c r="N5" s="4" t="b">
        <f t="shared" si="6"/>
        <v>0</v>
      </c>
      <c r="O5" s="4" t="str">
        <f t="shared" si="0"/>
        <v>Violated</v>
      </c>
      <c r="P5" s="5">
        <v>3</v>
      </c>
      <c r="Q5" s="5">
        <v>118000</v>
      </c>
      <c r="R5" s="5" t="s">
        <v>22</v>
      </c>
      <c r="S5" s="5">
        <v>128000</v>
      </c>
      <c r="T5" s="5" t="s">
        <v>22</v>
      </c>
      <c r="U5" s="5">
        <f t="shared" si="1"/>
        <v>10000</v>
      </c>
      <c r="V5" s="5" t="str">
        <f t="shared" si="2"/>
        <v>Non-Uniform</v>
      </c>
      <c r="W5" s="6">
        <f t="shared" si="3"/>
        <v>8.4745762711864412</v>
      </c>
    </row>
    <row r="6" spans="1:23" x14ac:dyDescent="0.15">
      <c r="A6" s="4">
        <v>4</v>
      </c>
      <c r="B6" s="4">
        <v>0.97</v>
      </c>
      <c r="C6" s="4">
        <v>0.81</v>
      </c>
      <c r="D6" s="4">
        <v>0.91</v>
      </c>
      <c r="E6" s="4">
        <v>0.82</v>
      </c>
      <c r="F6" s="4">
        <v>0.66423159016123001</v>
      </c>
      <c r="G6" s="4">
        <f>F6*0.85</f>
        <v>0.56459685163704554</v>
      </c>
      <c r="H6" s="4">
        <v>5.0543245056532897E-2</v>
      </c>
      <c r="I6" s="4">
        <v>5.6754109957663501E-2</v>
      </c>
      <c r="J6" s="4">
        <v>3.4898648510276198</v>
      </c>
      <c r="K6" s="4">
        <v>3.3502702569865099</v>
      </c>
      <c r="L6" s="4" t="b">
        <f t="shared" si="4"/>
        <v>1</v>
      </c>
      <c r="M6" s="4" t="b">
        <f t="shared" si="5"/>
        <v>1</v>
      </c>
      <c r="N6" s="4" t="b">
        <f t="shared" si="6"/>
        <v>1</v>
      </c>
      <c r="O6" s="4" t="str">
        <f t="shared" si="0"/>
        <v>Satisfied</v>
      </c>
      <c r="P6" s="5">
        <v>4</v>
      </c>
      <c r="Q6" s="5">
        <v>324000</v>
      </c>
      <c r="R6" s="5" t="s">
        <v>23</v>
      </c>
      <c r="S6" s="5">
        <v>316000</v>
      </c>
      <c r="T6" s="5" t="s">
        <v>23</v>
      </c>
      <c r="U6" s="5">
        <f t="shared" si="1"/>
        <v>-8000</v>
      </c>
      <c r="V6" s="5" t="str">
        <f t="shared" si="2"/>
        <v>Uniform</v>
      </c>
      <c r="W6" s="6">
        <f t="shared" si="3"/>
        <v>-2.4691358024691357</v>
      </c>
    </row>
    <row r="7" spans="1:23" x14ac:dyDescent="0.15">
      <c r="A7" s="4">
        <v>5</v>
      </c>
      <c r="B7" s="4">
        <v>0.98</v>
      </c>
      <c r="C7" s="4">
        <v>0.88</v>
      </c>
      <c r="D7" s="4">
        <v>0.83</v>
      </c>
      <c r="E7" s="4">
        <v>0.81</v>
      </c>
      <c r="F7" s="4">
        <v>0.66476729842624005</v>
      </c>
      <c r="G7" s="4">
        <v>0.644824279473452</v>
      </c>
      <c r="H7" s="4">
        <v>3.3566679559719197E-2</v>
      </c>
      <c r="I7" s="4">
        <f>H7*1.9</f>
        <v>6.3776691163466473E-2</v>
      </c>
      <c r="J7" s="4">
        <v>3.49578211050048</v>
      </c>
      <c r="K7" s="4">
        <v>3.5899650692855598</v>
      </c>
      <c r="L7" s="4" t="b">
        <f t="shared" si="4"/>
        <v>1</v>
      </c>
      <c r="M7" s="4" t="b">
        <f t="shared" si="5"/>
        <v>1</v>
      </c>
      <c r="N7" s="4" t="b">
        <f t="shared" si="6"/>
        <v>0</v>
      </c>
      <c r="O7" s="4" t="str">
        <f t="shared" si="0"/>
        <v>Violated</v>
      </c>
      <c r="P7" s="5">
        <v>5</v>
      </c>
      <c r="Q7" s="5">
        <v>86000</v>
      </c>
      <c r="R7" s="5" t="s">
        <v>22</v>
      </c>
      <c r="S7" s="5">
        <v>70000</v>
      </c>
      <c r="T7" s="5" t="s">
        <v>22</v>
      </c>
      <c r="U7" s="5">
        <f t="shared" si="1"/>
        <v>-16000</v>
      </c>
      <c r="V7" s="5" t="str">
        <f t="shared" si="2"/>
        <v>Uniform</v>
      </c>
      <c r="W7" s="6">
        <f t="shared" si="3"/>
        <v>-18.604651162790699</v>
      </c>
    </row>
    <row r="8" spans="1:23" x14ac:dyDescent="0.15">
      <c r="A8" s="4">
        <v>6</v>
      </c>
      <c r="B8" s="4">
        <v>0.94</v>
      </c>
      <c r="C8" s="4">
        <v>0.98</v>
      </c>
      <c r="D8" s="4">
        <v>0.91</v>
      </c>
      <c r="E8" s="4">
        <v>0.88</v>
      </c>
      <c r="F8" s="4">
        <v>0.73430124419284004</v>
      </c>
      <c r="G8" s="4">
        <v>0.66821413221548398</v>
      </c>
      <c r="H8" s="4">
        <v>0.106870292182521</v>
      </c>
      <c r="I8" s="4">
        <f>H8*0.89</f>
        <v>9.5114560042443688E-2</v>
      </c>
      <c r="J8" s="4">
        <v>3.60886512027349</v>
      </c>
      <c r="K8" s="4">
        <v>3.4645105154625502</v>
      </c>
      <c r="L8" s="4" t="b">
        <f t="shared" si="4"/>
        <v>1</v>
      </c>
      <c r="M8" s="4" t="b">
        <f t="shared" si="5"/>
        <v>0</v>
      </c>
      <c r="N8" s="4" t="b">
        <f t="shared" si="6"/>
        <v>1</v>
      </c>
      <c r="O8" s="4" t="str">
        <f t="shared" si="0"/>
        <v>Violated</v>
      </c>
      <c r="P8" s="5">
        <v>6</v>
      </c>
      <c r="Q8" s="5">
        <v>232000</v>
      </c>
      <c r="R8" s="5" t="s">
        <v>22</v>
      </c>
      <c r="S8" s="5">
        <v>726000</v>
      </c>
      <c r="T8" s="5" t="s">
        <v>22</v>
      </c>
      <c r="U8" s="5">
        <f t="shared" si="1"/>
        <v>494000</v>
      </c>
      <c r="V8" s="5" t="str">
        <f t="shared" si="2"/>
        <v>Non-Uniform</v>
      </c>
      <c r="W8" s="6">
        <f t="shared" si="3"/>
        <v>212.93103448275863</v>
      </c>
    </row>
    <row r="9" spans="1:23" x14ac:dyDescent="0.15">
      <c r="A9" s="4">
        <v>7</v>
      </c>
      <c r="B9" s="4">
        <v>0.82</v>
      </c>
      <c r="C9" s="4">
        <v>0.93</v>
      </c>
      <c r="D9" s="4">
        <v>0.8</v>
      </c>
      <c r="E9" s="4">
        <v>0.95</v>
      </c>
      <c r="F9" s="4">
        <v>0.55178127140588096</v>
      </c>
      <c r="G9" s="4">
        <v>0.63454846211676297</v>
      </c>
      <c r="H9" s="4">
        <v>0.30112271811348601</v>
      </c>
      <c r="I9" s="4">
        <v>0.30714517247575501</v>
      </c>
      <c r="J9" s="4">
        <v>3.2012228254332902</v>
      </c>
      <c r="K9" s="4">
        <v>3.4014062492482902</v>
      </c>
      <c r="L9" s="4" t="b">
        <f t="shared" si="4"/>
        <v>0</v>
      </c>
      <c r="M9" s="4" t="b">
        <f t="shared" si="5"/>
        <v>1</v>
      </c>
      <c r="N9" s="4" t="b">
        <f t="shared" si="6"/>
        <v>0</v>
      </c>
      <c r="O9" s="4" t="str">
        <f t="shared" si="0"/>
        <v>Violated</v>
      </c>
      <c r="P9" s="5">
        <v>7</v>
      </c>
      <c r="Q9" s="5">
        <v>22000</v>
      </c>
      <c r="R9" s="5" t="s">
        <v>22</v>
      </c>
      <c r="S9" s="5">
        <v>24000</v>
      </c>
      <c r="T9" s="5" t="s">
        <v>22</v>
      </c>
      <c r="U9" s="5">
        <f t="shared" si="1"/>
        <v>2000</v>
      </c>
      <c r="V9" s="5" t="str">
        <f t="shared" si="2"/>
        <v>Non-Uniform</v>
      </c>
      <c r="W9" s="6">
        <f t="shared" si="3"/>
        <v>9.0909090909090917</v>
      </c>
    </row>
    <row r="10" spans="1:23" x14ac:dyDescent="0.15">
      <c r="A10" s="4">
        <v>8</v>
      </c>
      <c r="B10" s="4">
        <v>0.85</v>
      </c>
      <c r="C10" s="4">
        <v>0.86</v>
      </c>
      <c r="D10" s="4">
        <v>0.93</v>
      </c>
      <c r="E10" s="4">
        <v>0.88</v>
      </c>
      <c r="F10" s="4">
        <v>0.56944987127170499</v>
      </c>
      <c r="G10" s="4">
        <v>0.53528287899540306</v>
      </c>
      <c r="H10" s="4">
        <v>0.25049115375383002</v>
      </c>
      <c r="I10" s="4">
        <v>0.23295677299106199</v>
      </c>
      <c r="J10" s="4">
        <v>3.2812364615948799</v>
      </c>
      <c r="K10" s="4">
        <v>3.4234219308341101</v>
      </c>
      <c r="L10" s="4" t="b">
        <f t="shared" si="4"/>
        <v>1</v>
      </c>
      <c r="M10" s="4" t="b">
        <f t="shared" si="5"/>
        <v>0</v>
      </c>
      <c r="N10" s="4" t="b">
        <f t="shared" si="6"/>
        <v>0</v>
      </c>
      <c r="O10" s="4" t="str">
        <f t="shared" si="0"/>
        <v>Violated</v>
      </c>
      <c r="P10" s="5">
        <v>8</v>
      </c>
      <c r="Q10" s="5">
        <v>40000</v>
      </c>
      <c r="R10" s="5" t="s">
        <v>22</v>
      </c>
      <c r="S10" s="5">
        <v>50000</v>
      </c>
      <c r="T10" s="5" t="s">
        <v>22</v>
      </c>
      <c r="U10" s="5">
        <f t="shared" si="1"/>
        <v>10000</v>
      </c>
      <c r="V10" s="5" t="str">
        <f t="shared" si="2"/>
        <v>Non-Uniform</v>
      </c>
      <c r="W10" s="6">
        <f t="shared" si="3"/>
        <v>25</v>
      </c>
    </row>
    <row r="11" spans="1:23" x14ac:dyDescent="0.15">
      <c r="A11" s="4">
        <v>9</v>
      </c>
      <c r="B11" s="4">
        <v>0.87</v>
      </c>
      <c r="C11" s="4">
        <v>0.8</v>
      </c>
      <c r="D11" s="4">
        <v>0.88</v>
      </c>
      <c r="E11" s="4">
        <v>0.98</v>
      </c>
      <c r="F11" s="4">
        <v>0.62362528340565904</v>
      </c>
      <c r="G11" s="4">
        <f>F11*0.88</f>
        <v>0.54879024939697996</v>
      </c>
      <c r="H11" s="4">
        <v>0.223185387175558</v>
      </c>
      <c r="I11" s="4">
        <v>0.234344656534336</v>
      </c>
      <c r="J11" s="4">
        <v>3.3182488760880098</v>
      </c>
      <c r="K11" s="4">
        <v>3.1855189210444901</v>
      </c>
      <c r="L11" s="4" t="b">
        <f t="shared" si="4"/>
        <v>1</v>
      </c>
      <c r="M11" s="4" t="b">
        <f t="shared" si="5"/>
        <v>1</v>
      </c>
      <c r="N11" s="4" t="b">
        <f t="shared" si="6"/>
        <v>1</v>
      </c>
      <c r="O11" s="4" t="str">
        <f t="shared" si="0"/>
        <v>Satisfied</v>
      </c>
      <c r="P11" s="5">
        <v>9</v>
      </c>
      <c r="Q11" s="5">
        <v>458000</v>
      </c>
      <c r="R11" s="5" t="s">
        <v>23</v>
      </c>
      <c r="S11" s="5">
        <v>1016000</v>
      </c>
      <c r="T11" s="5" t="s">
        <v>23</v>
      </c>
      <c r="U11" s="5">
        <f t="shared" si="1"/>
        <v>558000</v>
      </c>
      <c r="V11" s="5" t="str">
        <f t="shared" si="2"/>
        <v>Non-Uniform</v>
      </c>
      <c r="W11" s="6">
        <f t="shared" si="3"/>
        <v>121.83406113537117</v>
      </c>
    </row>
    <row r="12" spans="1:23" x14ac:dyDescent="0.15">
      <c r="A12" s="4">
        <v>10</v>
      </c>
      <c r="B12" s="4">
        <v>0.84</v>
      </c>
      <c r="C12" s="4">
        <v>0.84</v>
      </c>
      <c r="D12" s="4">
        <v>0.87</v>
      </c>
      <c r="E12" s="4">
        <v>0.94</v>
      </c>
      <c r="F12" s="4">
        <v>0.56727341573857204</v>
      </c>
      <c r="G12" s="4">
        <f>F12*1.036</f>
        <v>0.58769525870516071</v>
      </c>
      <c r="H12" s="4">
        <v>0.26805207918829899</v>
      </c>
      <c r="I12" s="4">
        <v>0.289496245523363</v>
      </c>
      <c r="J12" s="4">
        <v>3.2337556903111899</v>
      </c>
      <c r="K12" s="4">
        <f>J12*0.9233</f>
        <v>2.9857266288643216</v>
      </c>
      <c r="L12" s="4" t="b">
        <f t="shared" si="4"/>
        <v>0</v>
      </c>
      <c r="M12" s="4" t="b">
        <f t="shared" si="5"/>
        <v>1</v>
      </c>
      <c r="N12" s="4" t="b">
        <f t="shared" si="6"/>
        <v>1</v>
      </c>
      <c r="O12" s="4" t="str">
        <f t="shared" si="0"/>
        <v>Violated</v>
      </c>
      <c r="P12" s="5">
        <v>10</v>
      </c>
      <c r="Q12" s="5">
        <v>578000</v>
      </c>
      <c r="R12" s="5" t="s">
        <v>22</v>
      </c>
      <c r="S12" s="5">
        <v>86000</v>
      </c>
      <c r="T12" s="5" t="s">
        <v>22</v>
      </c>
      <c r="U12" s="5">
        <f t="shared" si="1"/>
        <v>-492000</v>
      </c>
      <c r="V12" s="5" t="str">
        <f t="shared" si="2"/>
        <v>Uniform</v>
      </c>
      <c r="W12" s="6">
        <f t="shared" si="3"/>
        <v>-85.121107266435985</v>
      </c>
    </row>
    <row r="13" spans="1:23" x14ac:dyDescent="0.15">
      <c r="A13" s="4">
        <v>11</v>
      </c>
      <c r="B13" s="4">
        <v>0.83</v>
      </c>
      <c r="C13" s="4">
        <v>0.92</v>
      </c>
      <c r="D13" s="4">
        <v>0.86</v>
      </c>
      <c r="E13" s="4">
        <v>0.87</v>
      </c>
      <c r="F13" s="4">
        <v>0.53308457393859299</v>
      </c>
      <c r="G13" s="4">
        <f>F13*0.87</f>
        <v>0.46378357932657588</v>
      </c>
      <c r="H13" s="4">
        <v>0.27918599707176001</v>
      </c>
      <c r="I13" s="4">
        <v>0.31827203666180598</v>
      </c>
      <c r="J13" s="4">
        <v>3.21051148211891</v>
      </c>
      <c r="K13" s="4">
        <v>3.3340319414036599</v>
      </c>
      <c r="L13" s="4" t="b">
        <f t="shared" si="4"/>
        <v>1</v>
      </c>
      <c r="M13" s="4" t="b">
        <f t="shared" si="5"/>
        <v>1</v>
      </c>
      <c r="N13" s="4" t="b">
        <f t="shared" si="6"/>
        <v>0</v>
      </c>
      <c r="O13" s="4" t="str">
        <f t="shared" si="0"/>
        <v>Violated</v>
      </c>
      <c r="P13" s="5">
        <v>11</v>
      </c>
      <c r="Q13" s="5">
        <v>52000</v>
      </c>
      <c r="R13" s="5" t="s">
        <v>22</v>
      </c>
      <c r="S13" s="5">
        <v>64000</v>
      </c>
      <c r="T13" s="5" t="s">
        <v>22</v>
      </c>
      <c r="U13" s="5">
        <f t="shared" si="1"/>
        <v>12000</v>
      </c>
      <c r="V13" s="5" t="str">
        <f t="shared" si="2"/>
        <v>Non-Uniform</v>
      </c>
      <c r="W13" s="6">
        <f t="shared" si="3"/>
        <v>23.076923076923077</v>
      </c>
    </row>
    <row r="14" spans="1:23" x14ac:dyDescent="0.15">
      <c r="A14" s="4">
        <v>12</v>
      </c>
      <c r="B14" s="4">
        <v>0.98</v>
      </c>
      <c r="C14" s="4">
        <v>0.93</v>
      </c>
      <c r="D14" s="4">
        <v>0.88</v>
      </c>
      <c r="E14" s="4">
        <v>0.82</v>
      </c>
      <c r="F14" s="4">
        <v>0.71235068900604803</v>
      </c>
      <c r="G14" s="4">
        <v>0.67673315455574601</v>
      </c>
      <c r="H14" s="4">
        <v>3.4537769163388701E-2</v>
      </c>
      <c r="I14" s="4">
        <v>3.7300790696459897E-2</v>
      </c>
      <c r="J14" s="4">
        <v>3.5933365098165599</v>
      </c>
      <c r="K14" s="4">
        <f>J14*0.88</f>
        <v>3.162136128638573</v>
      </c>
      <c r="L14" s="4" t="b">
        <f t="shared" si="4"/>
        <v>1</v>
      </c>
      <c r="M14" s="4" t="b">
        <f t="shared" si="5"/>
        <v>1</v>
      </c>
      <c r="N14" s="4" t="b">
        <f t="shared" si="6"/>
        <v>1</v>
      </c>
      <c r="O14" s="4" t="str">
        <f t="shared" si="0"/>
        <v>Satisfied</v>
      </c>
      <c r="P14" s="5">
        <v>12</v>
      </c>
      <c r="Q14" s="5">
        <v>1018000</v>
      </c>
      <c r="R14" s="5" t="s">
        <v>23</v>
      </c>
      <c r="S14" s="5">
        <v>340000</v>
      </c>
      <c r="T14" s="5" t="s">
        <v>23</v>
      </c>
      <c r="U14" s="5">
        <f t="shared" si="1"/>
        <v>-678000</v>
      </c>
      <c r="V14" s="5" t="str">
        <f t="shared" si="2"/>
        <v>Uniform</v>
      </c>
      <c r="W14" s="6">
        <f t="shared" si="3"/>
        <v>-66.601178781925341</v>
      </c>
    </row>
    <row r="15" spans="1:23" x14ac:dyDescent="0.15">
      <c r="A15" s="4">
        <v>13</v>
      </c>
      <c r="B15" s="4">
        <v>0.96</v>
      </c>
      <c r="C15" s="4">
        <v>0.91</v>
      </c>
      <c r="D15" s="4">
        <v>0.85</v>
      </c>
      <c r="E15" s="4">
        <v>0.83</v>
      </c>
      <c r="F15" s="4">
        <v>0.67271458259526795</v>
      </c>
      <c r="G15" s="4">
        <f>F15*1.085</f>
        <v>0.72989532211586572</v>
      </c>
      <c r="H15" s="4">
        <v>6.8029774274802904E-2</v>
      </c>
      <c r="I15" s="4">
        <v>6.1907094590070599E-2</v>
      </c>
      <c r="J15" s="4">
        <v>3.5050134214031901</v>
      </c>
      <c r="K15" s="4">
        <v>3.1651207926286999</v>
      </c>
      <c r="L15" s="4" t="b">
        <f t="shared" si="4"/>
        <v>0</v>
      </c>
      <c r="M15" s="4" t="b">
        <f t="shared" si="5"/>
        <v>0</v>
      </c>
      <c r="N15" s="4" t="b">
        <f t="shared" si="6"/>
        <v>1</v>
      </c>
      <c r="O15" s="4" t="str">
        <f t="shared" si="0"/>
        <v>Violated</v>
      </c>
      <c r="P15" s="5">
        <v>13</v>
      </c>
      <c r="Q15" s="5">
        <v>106000</v>
      </c>
      <c r="R15" s="5" t="s">
        <v>22</v>
      </c>
      <c r="S15" s="5">
        <v>76000</v>
      </c>
      <c r="T15" s="5" t="s">
        <v>22</v>
      </c>
      <c r="U15" s="5">
        <f t="shared" si="1"/>
        <v>-30000</v>
      </c>
      <c r="V15" s="5" t="str">
        <f t="shared" si="2"/>
        <v>Uniform</v>
      </c>
      <c r="W15" s="6">
        <f t="shared" si="3"/>
        <v>-28.30188679245283</v>
      </c>
    </row>
    <row r="16" spans="1:23" x14ac:dyDescent="0.15">
      <c r="A16" s="4">
        <v>14</v>
      </c>
      <c r="B16" s="4">
        <v>0.83</v>
      </c>
      <c r="C16" s="4">
        <v>0.86</v>
      </c>
      <c r="D16" s="4">
        <v>0.84</v>
      </c>
      <c r="E16" s="4">
        <v>0.92</v>
      </c>
      <c r="F16" s="4">
        <v>0.538603116094303</v>
      </c>
      <c r="G16" s="4">
        <v>0.646323739313163</v>
      </c>
      <c r="H16" s="4">
        <v>0.280316300886785</v>
      </c>
      <c r="I16" s="4">
        <v>0.34759221309961302</v>
      </c>
      <c r="J16" s="4">
        <v>3.18426547164042</v>
      </c>
      <c r="K16" s="4">
        <v>3.32677069144626</v>
      </c>
      <c r="L16" s="4" t="b">
        <f t="shared" si="4"/>
        <v>0</v>
      </c>
      <c r="M16" s="4" t="b">
        <f t="shared" si="5"/>
        <v>1</v>
      </c>
      <c r="N16" s="4" t="b">
        <f t="shared" si="6"/>
        <v>0</v>
      </c>
      <c r="O16" s="4" t="str">
        <f t="shared" si="0"/>
        <v>Violated</v>
      </c>
      <c r="P16" s="5">
        <v>14</v>
      </c>
      <c r="Q16" s="5">
        <v>20000</v>
      </c>
      <c r="R16" s="5" t="s">
        <v>22</v>
      </c>
      <c r="S16" s="5">
        <v>26000</v>
      </c>
      <c r="T16" s="5" t="s">
        <v>22</v>
      </c>
      <c r="U16" s="5">
        <f t="shared" si="1"/>
        <v>6000</v>
      </c>
      <c r="V16" s="5" t="str">
        <f t="shared" si="2"/>
        <v>Non-Uniform</v>
      </c>
      <c r="W16" s="6">
        <f t="shared" si="3"/>
        <v>30</v>
      </c>
    </row>
    <row r="17" spans="1:23" x14ac:dyDescent="0.15">
      <c r="A17" s="4">
        <v>15</v>
      </c>
      <c r="B17" s="4">
        <v>0.93</v>
      </c>
      <c r="C17" s="4">
        <v>0.99</v>
      </c>
      <c r="D17" s="4">
        <v>0.97</v>
      </c>
      <c r="E17" s="4">
        <v>0.8</v>
      </c>
      <c r="F17" s="4">
        <v>0.67795418373365002</v>
      </c>
      <c r="G17" s="4">
        <v>0.65083601638430399</v>
      </c>
      <c r="H17" s="4">
        <v>0.121028809528339</v>
      </c>
      <c r="I17" s="4">
        <v>0.12882276000000001</v>
      </c>
      <c r="J17" s="4">
        <v>3.5702104572069602</v>
      </c>
      <c r="K17" s="4">
        <v>3.4631041434907499</v>
      </c>
      <c r="L17" s="4" t="b">
        <v>1</v>
      </c>
      <c r="M17" s="4" t="b">
        <v>1</v>
      </c>
      <c r="N17" s="4" t="b">
        <v>1</v>
      </c>
      <c r="O17" s="4" t="str">
        <f t="shared" si="0"/>
        <v>Satisfied</v>
      </c>
      <c r="P17" s="5">
        <v>15</v>
      </c>
      <c r="Q17" s="5">
        <v>518000</v>
      </c>
      <c r="R17" s="5" t="s">
        <v>23</v>
      </c>
      <c r="S17" s="5">
        <v>1172000</v>
      </c>
      <c r="T17" s="5" t="s">
        <v>23</v>
      </c>
      <c r="U17" s="5">
        <f t="shared" si="1"/>
        <v>654000</v>
      </c>
      <c r="V17" s="5" t="str">
        <f t="shared" si="2"/>
        <v>Non-Uniform</v>
      </c>
      <c r="W17" s="6">
        <f t="shared" si="3"/>
        <v>126.25482625482626</v>
      </c>
    </row>
    <row r="18" spans="1:23" x14ac:dyDescent="0.15">
      <c r="A18" s="4">
        <v>16</v>
      </c>
      <c r="B18" s="4">
        <v>0.9</v>
      </c>
      <c r="C18" s="4">
        <v>0.8</v>
      </c>
      <c r="D18" s="4">
        <v>0.91</v>
      </c>
      <c r="E18" s="4">
        <v>0.87</v>
      </c>
      <c r="F18" s="4">
        <v>0.60323076868360603</v>
      </c>
      <c r="G18" s="4">
        <v>0.57306923024942602</v>
      </c>
      <c r="H18" s="4">
        <v>0.16702564096484501</v>
      </c>
      <c r="I18" s="4">
        <v>0.17955256403720837</v>
      </c>
      <c r="J18" s="4">
        <v>3.3406648708672</v>
      </c>
      <c r="K18" s="4">
        <v>3.20703827603251</v>
      </c>
      <c r="L18" s="4" t="b">
        <v>1</v>
      </c>
      <c r="M18" s="4" t="b">
        <v>1</v>
      </c>
      <c r="N18" s="4" t="b">
        <v>1</v>
      </c>
      <c r="O18" s="4" t="str">
        <f t="shared" si="0"/>
        <v>Satisfied</v>
      </c>
      <c r="P18" s="5">
        <v>16</v>
      </c>
      <c r="Q18" s="5">
        <v>228000</v>
      </c>
      <c r="R18" s="5" t="s">
        <v>23</v>
      </c>
      <c r="S18" s="5">
        <v>174000</v>
      </c>
      <c r="T18" s="5" t="s">
        <v>23</v>
      </c>
      <c r="U18" s="5">
        <f t="shared" si="1"/>
        <v>-54000</v>
      </c>
      <c r="V18" s="5" t="str">
        <f t="shared" si="2"/>
        <v>Uniform</v>
      </c>
      <c r="W18" s="6">
        <f t="shared" si="3"/>
        <v>-23.684210526315791</v>
      </c>
    </row>
    <row r="19" spans="1:23" x14ac:dyDescent="0.15">
      <c r="A19" s="4">
        <v>17</v>
      </c>
      <c r="B19" s="4">
        <v>0.83</v>
      </c>
      <c r="C19" s="4">
        <v>0.96</v>
      </c>
      <c r="D19" s="4">
        <v>0.88</v>
      </c>
      <c r="E19" s="4">
        <v>0.83</v>
      </c>
      <c r="F19" s="4">
        <v>0.52562343521780297</v>
      </c>
      <c r="G19" s="4">
        <v>0.50459849780909105</v>
      </c>
      <c r="H19" s="4">
        <v>0.27765781203256201</v>
      </c>
      <c r="I19" s="4">
        <v>0.30542359323581825</v>
      </c>
      <c r="J19" s="4">
        <v>3.2262695910169299</v>
      </c>
      <c r="K19" s="4">
        <v>3.0649561114660799</v>
      </c>
      <c r="L19" s="4" t="b">
        <v>1</v>
      </c>
      <c r="M19" s="4" t="b">
        <v>1</v>
      </c>
      <c r="N19" s="4" t="b">
        <v>1</v>
      </c>
      <c r="O19" s="4" t="str">
        <f t="shared" si="0"/>
        <v>Satisfied</v>
      </c>
      <c r="P19" s="5">
        <v>17</v>
      </c>
      <c r="Q19" s="5">
        <v>236000</v>
      </c>
      <c r="R19" s="5" t="s">
        <v>23</v>
      </c>
      <c r="S19" s="5">
        <v>166000</v>
      </c>
      <c r="T19" s="5" t="s">
        <v>23</v>
      </c>
      <c r="U19" s="5">
        <f t="shared" si="1"/>
        <v>-70000</v>
      </c>
      <c r="V19" s="5" t="str">
        <f t="shared" si="2"/>
        <v>Uniform</v>
      </c>
      <c r="W19" s="6">
        <f t="shared" si="3"/>
        <v>-29.661016949152543</v>
      </c>
    </row>
    <row r="20" spans="1:23" x14ac:dyDescent="0.15">
      <c r="A20" s="4">
        <v>18</v>
      </c>
      <c r="B20" s="4">
        <v>0.89</v>
      </c>
      <c r="C20" s="4">
        <v>0.93</v>
      </c>
      <c r="D20" s="4">
        <v>0.9</v>
      </c>
      <c r="E20" s="4">
        <v>0.98</v>
      </c>
      <c r="F20" s="4">
        <v>0.71006179286095195</v>
      </c>
      <c r="G20" s="4">
        <v>0.64615623150346602</v>
      </c>
      <c r="H20" s="4">
        <v>0.197760446308657</v>
      </c>
      <c r="I20" s="4">
        <v>0.22346930432878237</v>
      </c>
      <c r="J20" s="4">
        <v>3.50192521063344</v>
      </c>
      <c r="K20" s="4">
        <v>2.976636429038424</v>
      </c>
      <c r="L20" s="4" t="b">
        <v>1</v>
      </c>
      <c r="M20" s="4" t="b">
        <v>1</v>
      </c>
      <c r="N20" s="4" t="b">
        <v>1</v>
      </c>
      <c r="O20" s="4" t="str">
        <f t="shared" si="0"/>
        <v>Satisfied</v>
      </c>
      <c r="P20" s="5">
        <v>18</v>
      </c>
      <c r="Q20" s="5">
        <v>76000</v>
      </c>
      <c r="R20" s="5" t="s">
        <v>23</v>
      </c>
      <c r="S20" s="5">
        <v>182000</v>
      </c>
      <c r="T20" s="5" t="s">
        <v>23</v>
      </c>
      <c r="U20" s="5">
        <f t="shared" si="1"/>
        <v>106000</v>
      </c>
      <c r="V20" s="5" t="str">
        <f t="shared" si="2"/>
        <v>Non-Uniform</v>
      </c>
      <c r="W20" s="6">
        <f t="shared" si="3"/>
        <v>139.47368421052633</v>
      </c>
    </row>
    <row r="21" spans="1:23" ht="15.75" customHeight="1" x14ac:dyDescent="0.15">
      <c r="A21" s="4">
        <v>19</v>
      </c>
      <c r="B21" s="4">
        <v>0.98</v>
      </c>
      <c r="C21" s="4">
        <v>0.9</v>
      </c>
      <c r="D21" s="4">
        <v>0.89</v>
      </c>
      <c r="E21" s="4">
        <v>0.84</v>
      </c>
      <c r="F21" s="4">
        <v>0.72195433151503197</v>
      </c>
      <c r="G21" s="4">
        <v>0.63531981173322816</v>
      </c>
      <c r="H21" s="4">
        <v>3.4733761867653701E-2</v>
      </c>
      <c r="I21" s="4">
        <v>4.6890578521332597E-2</v>
      </c>
      <c r="J21" s="4">
        <v>3.59369642280764</v>
      </c>
      <c r="K21" s="4">
        <v>2.982768030930341</v>
      </c>
      <c r="L21" s="4" t="b">
        <v>1</v>
      </c>
      <c r="M21" s="4" t="b">
        <v>1</v>
      </c>
      <c r="N21" s="4" t="b">
        <v>1</v>
      </c>
      <c r="O21" s="4" t="str">
        <f t="shared" si="0"/>
        <v>Satisfied</v>
      </c>
      <c r="P21" s="5">
        <v>19</v>
      </c>
      <c r="Q21" s="5">
        <v>56000</v>
      </c>
      <c r="R21" s="5" t="s">
        <v>23</v>
      </c>
      <c r="S21" s="5">
        <v>204000</v>
      </c>
      <c r="T21" s="5" t="s">
        <v>23</v>
      </c>
      <c r="U21" s="5">
        <f t="shared" si="1"/>
        <v>148000</v>
      </c>
      <c r="V21" s="5" t="str">
        <f t="shared" si="2"/>
        <v>Non-Uniform</v>
      </c>
      <c r="W21" s="6">
        <f t="shared" si="3"/>
        <v>264.28571428571428</v>
      </c>
    </row>
    <row r="22" spans="1:23" ht="15.75" customHeight="1" x14ac:dyDescent="0.15">
      <c r="A22" s="4">
        <v>20</v>
      </c>
      <c r="B22" s="4">
        <v>0.85</v>
      </c>
      <c r="C22" s="4">
        <v>0.97</v>
      </c>
      <c r="D22" s="4">
        <v>0.93</v>
      </c>
      <c r="E22" s="4">
        <v>0.88</v>
      </c>
      <c r="F22" s="4">
        <v>0.60377605004344304</v>
      </c>
      <c r="G22" s="4">
        <v>0.68226693654908999</v>
      </c>
      <c r="H22" s="4">
        <v>0.25654871471354801</v>
      </c>
      <c r="I22" s="4">
        <v>0.28220358618490299</v>
      </c>
      <c r="J22" s="4">
        <v>3.3675107735833598</v>
      </c>
      <c r="K22" s="4">
        <v>3.1960024749999998</v>
      </c>
      <c r="L22" s="4" t="b">
        <f t="shared" ref="L22:L23" si="7">IF(F22*1000&gt;G22*1000,TRUE,FALSE)</f>
        <v>0</v>
      </c>
      <c r="M22" s="4" t="b">
        <f t="shared" ref="M22:M23" si="8">IF(H22*1000&lt;I22*1000,TRUE,FALSE)</f>
        <v>1</v>
      </c>
      <c r="N22" s="4" t="b">
        <f t="shared" ref="N22:N23" si="9">IF(J22*1000&gt;K22*1000,TRUE,FALSE)</f>
        <v>1</v>
      </c>
      <c r="O22" s="4" t="str">
        <f t="shared" si="0"/>
        <v>Violated</v>
      </c>
      <c r="P22" s="5">
        <v>20</v>
      </c>
      <c r="Q22" s="5">
        <v>34000</v>
      </c>
      <c r="R22" s="5" t="s">
        <v>22</v>
      </c>
      <c r="S22" s="5">
        <v>42000</v>
      </c>
      <c r="T22" s="5" t="s">
        <v>22</v>
      </c>
      <c r="U22" s="5">
        <f t="shared" si="1"/>
        <v>8000</v>
      </c>
      <c r="V22" s="5" t="str">
        <f t="shared" si="2"/>
        <v>Non-Uniform</v>
      </c>
      <c r="W22" s="6">
        <f t="shared" si="3"/>
        <v>23.529411764705884</v>
      </c>
    </row>
    <row r="23" spans="1:23" ht="15.75" customHeight="1" x14ac:dyDescent="0.15">
      <c r="A23" s="4">
        <v>21</v>
      </c>
      <c r="B23" s="4">
        <v>0.96</v>
      </c>
      <c r="C23" s="4">
        <v>0.99</v>
      </c>
      <c r="D23" s="4">
        <v>0.84</v>
      </c>
      <c r="E23" s="4">
        <v>0.94</v>
      </c>
      <c r="F23" s="4">
        <v>0.79147354866459596</v>
      </c>
      <c r="G23" s="4">
        <v>0.73607040025807402</v>
      </c>
      <c r="H23" s="4">
        <v>7.2978064527691594E-2</v>
      </c>
      <c r="I23" s="4">
        <v>9.4871483885999003E-2</v>
      </c>
      <c r="J23" s="4">
        <v>3.66152640130879</v>
      </c>
      <c r="K23" s="4">
        <v>3.3819890251909999</v>
      </c>
      <c r="L23" s="4" t="b">
        <f t="shared" si="7"/>
        <v>1</v>
      </c>
      <c r="M23" s="4" t="b">
        <f t="shared" si="8"/>
        <v>1</v>
      </c>
      <c r="N23" s="4" t="b">
        <f t="shared" si="9"/>
        <v>1</v>
      </c>
      <c r="O23" s="4" t="str">
        <f t="shared" si="0"/>
        <v>Satisfied</v>
      </c>
      <c r="P23" s="5">
        <v>21</v>
      </c>
      <c r="Q23" s="5">
        <v>52000</v>
      </c>
      <c r="R23" s="5" t="s">
        <v>23</v>
      </c>
      <c r="S23" s="5">
        <v>84000</v>
      </c>
      <c r="T23" s="5" t="s">
        <v>23</v>
      </c>
      <c r="U23" s="5">
        <f t="shared" si="1"/>
        <v>32000</v>
      </c>
      <c r="V23" s="5" t="str">
        <f t="shared" si="2"/>
        <v>Non-Uniform</v>
      </c>
      <c r="W23" s="6">
        <f t="shared" si="3"/>
        <v>61.53846153846154</v>
      </c>
    </row>
    <row r="24" spans="1:23" ht="15.75" customHeight="1" x14ac:dyDescent="0.15">
      <c r="A24" s="4">
        <v>22</v>
      </c>
      <c r="B24" s="4">
        <v>0.94</v>
      </c>
      <c r="C24" s="4">
        <v>0.89</v>
      </c>
      <c r="D24" s="4">
        <v>0.94</v>
      </c>
      <c r="E24" s="4">
        <v>0.98</v>
      </c>
      <c r="F24" s="4">
        <v>0.79272179936634302</v>
      </c>
      <c r="G24" s="4">
        <v>0.83655728726495804</v>
      </c>
      <c r="H24" s="4">
        <v>0.110599263789341</v>
      </c>
      <c r="I24" s="4">
        <v>8.5161433117792576E-2</v>
      </c>
      <c r="J24" s="4">
        <v>3.6438513176911198</v>
      </c>
      <c r="K24" s="4">
        <v>3.46165875180656</v>
      </c>
      <c r="L24" s="4" t="b">
        <v>0</v>
      </c>
      <c r="M24" s="4" t="b">
        <v>0</v>
      </c>
      <c r="N24" s="4" t="b">
        <v>1</v>
      </c>
      <c r="O24" s="4" t="str">
        <f t="shared" si="0"/>
        <v>Violated</v>
      </c>
      <c r="P24" s="5">
        <v>22</v>
      </c>
      <c r="Q24" s="5">
        <v>62000</v>
      </c>
      <c r="R24" s="5" t="s">
        <v>22</v>
      </c>
      <c r="S24" s="5">
        <v>108000</v>
      </c>
      <c r="T24" s="5" t="s">
        <v>22</v>
      </c>
      <c r="U24" s="5">
        <f t="shared" si="1"/>
        <v>46000</v>
      </c>
      <c r="V24" s="5" t="str">
        <f t="shared" si="2"/>
        <v>Non-Uniform</v>
      </c>
      <c r="W24" s="6">
        <f t="shared" si="3"/>
        <v>74.193548387096769</v>
      </c>
    </row>
    <row r="25" spans="1:23" ht="15.75" customHeight="1" x14ac:dyDescent="0.15">
      <c r="A25" s="4">
        <v>23</v>
      </c>
      <c r="B25" s="4">
        <v>0.86</v>
      </c>
      <c r="C25" s="4">
        <v>0.87</v>
      </c>
      <c r="D25" s="4">
        <v>0.82</v>
      </c>
      <c r="E25" s="4">
        <v>0.81</v>
      </c>
      <c r="F25" s="4">
        <v>0.50594374211455695</v>
      </c>
      <c r="G25" s="4">
        <v>0.35416061948018984</v>
      </c>
      <c r="H25" s="4">
        <v>0.222362934762834</v>
      </c>
      <c r="I25" s="4">
        <v>0.29351907388694198</v>
      </c>
      <c r="J25" s="4">
        <v>3.1746101522396399</v>
      </c>
      <c r="K25" s="4">
        <v>2.9206413400604698</v>
      </c>
      <c r="L25" s="4" t="b">
        <v>1</v>
      </c>
      <c r="M25" s="4" t="b">
        <v>1</v>
      </c>
      <c r="N25" s="4" t="b">
        <v>1</v>
      </c>
      <c r="O25" s="4" t="str">
        <f t="shared" si="0"/>
        <v>Satisfied</v>
      </c>
      <c r="P25" s="5">
        <v>23</v>
      </c>
      <c r="Q25" s="5">
        <v>16000</v>
      </c>
      <c r="R25" s="5" t="s">
        <v>23</v>
      </c>
      <c r="S25" s="5">
        <v>34000</v>
      </c>
      <c r="T25" s="5" t="s">
        <v>23</v>
      </c>
      <c r="U25" s="5">
        <f t="shared" si="1"/>
        <v>18000</v>
      </c>
      <c r="V25" s="5" t="str">
        <f t="shared" si="2"/>
        <v>Non-Uniform</v>
      </c>
      <c r="W25" s="6">
        <f t="shared" si="3"/>
        <v>112.5</v>
      </c>
    </row>
    <row r="26" spans="1:23" ht="15.75" customHeight="1" x14ac:dyDescent="0.15">
      <c r="A26" s="4">
        <v>24</v>
      </c>
      <c r="B26" s="4">
        <v>0.88</v>
      </c>
      <c r="C26" s="4">
        <v>0.8</v>
      </c>
      <c r="D26" s="4">
        <v>0.89</v>
      </c>
      <c r="E26" s="4">
        <v>0.96</v>
      </c>
      <c r="F26" s="4">
        <v>0.62880803285977904</v>
      </c>
      <c r="G26" s="4">
        <f>F26*0.975</f>
        <v>0.61308783203828454</v>
      </c>
      <c r="H26" s="4">
        <v>0.20574654993542399</v>
      </c>
      <c r="I26" s="4">
        <v>0.26335558391734298</v>
      </c>
      <c r="J26" s="4">
        <v>3.3388810174060399</v>
      </c>
      <c r="K26" s="4">
        <f>J26*0.95</f>
        <v>3.1719369665357378</v>
      </c>
      <c r="L26" s="4" t="b">
        <f>IF(F26*1000&gt;G26*1000,TRUE,FALSE)</f>
        <v>1</v>
      </c>
      <c r="M26" s="4" t="b">
        <f>IF(H26*1000&lt;I26*1000,TRUE,FALSE)</f>
        <v>1</v>
      </c>
      <c r="N26" s="4" t="b">
        <f>IF(J26*1000&gt;K26*1000,TRUE,FALSE)</f>
        <v>1</v>
      </c>
      <c r="O26" s="4" t="str">
        <f t="shared" si="0"/>
        <v>Satisfied</v>
      </c>
      <c r="P26" s="5">
        <v>24</v>
      </c>
      <c r="Q26" s="5">
        <v>250000</v>
      </c>
      <c r="R26" s="5" t="s">
        <v>23</v>
      </c>
      <c r="S26" s="5">
        <v>342000</v>
      </c>
      <c r="T26" s="5" t="s">
        <v>23</v>
      </c>
      <c r="U26" s="5">
        <f t="shared" si="1"/>
        <v>92000</v>
      </c>
      <c r="V26" s="5" t="str">
        <f t="shared" si="2"/>
        <v>Non-Uniform</v>
      </c>
      <c r="W26" s="6">
        <f t="shared" si="3"/>
        <v>36.799999999999997</v>
      </c>
    </row>
    <row r="27" spans="1:23" ht="15.75" customHeight="1" x14ac:dyDescent="0.15">
      <c r="A27" s="4">
        <v>25</v>
      </c>
      <c r="B27" s="4">
        <v>0.95</v>
      </c>
      <c r="C27" s="4">
        <v>0.89</v>
      </c>
      <c r="D27" s="4">
        <v>0.84</v>
      </c>
      <c r="E27" s="4">
        <v>0.89</v>
      </c>
      <c r="F27" s="4">
        <v>0.69442026630869103</v>
      </c>
      <c r="G27" s="4">
        <v>0.72219707696103896</v>
      </c>
      <c r="H27" s="4">
        <v>8.6548435068878493E-2</v>
      </c>
      <c r="I27" s="4">
        <v>7.7893591561990702E-2</v>
      </c>
      <c r="J27" s="4">
        <v>3.50228056628427</v>
      </c>
      <c r="K27" s="4">
        <v>3.6930559588209202</v>
      </c>
      <c r="L27" s="4" t="b">
        <v>0</v>
      </c>
      <c r="M27" s="4" t="b">
        <v>0</v>
      </c>
      <c r="N27" s="4" t="b">
        <v>0</v>
      </c>
      <c r="O27" s="4" t="str">
        <f t="shared" si="0"/>
        <v>Violated</v>
      </c>
      <c r="P27" s="5">
        <v>25</v>
      </c>
      <c r="Q27" s="5">
        <v>24000</v>
      </c>
      <c r="R27" s="5" t="s">
        <v>22</v>
      </c>
      <c r="S27" s="5">
        <v>22000</v>
      </c>
      <c r="T27" s="5" t="s">
        <v>22</v>
      </c>
      <c r="U27" s="5">
        <f t="shared" si="1"/>
        <v>-2000</v>
      </c>
      <c r="V27" s="5" t="str">
        <f t="shared" si="2"/>
        <v>Uniform</v>
      </c>
      <c r="W27" s="6">
        <f t="shared" si="3"/>
        <v>-8.3333333333333339</v>
      </c>
    </row>
    <row r="28" spans="1:23" ht="15.75" customHeight="1" x14ac:dyDescent="0.15">
      <c r="A28" s="4">
        <v>26</v>
      </c>
      <c r="B28" s="4">
        <v>0.8</v>
      </c>
      <c r="C28" s="4">
        <v>0.89</v>
      </c>
      <c r="D28" s="4">
        <v>0.95</v>
      </c>
      <c r="E28" s="4">
        <v>0.97</v>
      </c>
      <c r="F28" s="4">
        <v>0.57147816131759799</v>
      </c>
      <c r="G28" s="4">
        <f>F28*0.78</f>
        <v>0.44575296582772644</v>
      </c>
      <c r="H28" s="4">
        <v>0.34286954032939898</v>
      </c>
      <c r="I28" s="4">
        <v>0.436016488638101</v>
      </c>
      <c r="J28" s="4">
        <v>3.2507874068220901</v>
      </c>
      <c r="K28" s="4">
        <f>J28*0.81</f>
        <v>2.6331377995258931</v>
      </c>
      <c r="L28" s="4" t="b">
        <f t="shared" ref="L28:L32" si="10">IF(F28*1000&gt;G28*1000,TRUE,FALSE)</f>
        <v>1</v>
      </c>
      <c r="M28" s="4" t="b">
        <f t="shared" ref="M28:M32" si="11">IF(H28*1000&lt;I28*1000,TRUE,FALSE)</f>
        <v>1</v>
      </c>
      <c r="N28" s="4" t="b">
        <f t="shared" ref="N28:N32" si="12">IF(J28*1000&gt;K28*1000,TRUE,FALSE)</f>
        <v>1</v>
      </c>
      <c r="O28" s="4" t="str">
        <f t="shared" si="0"/>
        <v>Satisfied</v>
      </c>
      <c r="P28" s="5">
        <v>26</v>
      </c>
      <c r="Q28" s="5">
        <v>12000</v>
      </c>
      <c r="R28" s="5" t="s">
        <v>23</v>
      </c>
      <c r="S28" s="5">
        <v>20000</v>
      </c>
      <c r="T28" s="5" t="s">
        <v>23</v>
      </c>
      <c r="U28" s="5">
        <f t="shared" si="1"/>
        <v>8000</v>
      </c>
      <c r="V28" s="5" t="str">
        <f t="shared" si="2"/>
        <v>Non-Uniform</v>
      </c>
      <c r="W28" s="6">
        <f t="shared" si="3"/>
        <v>66.666666666666671</v>
      </c>
    </row>
    <row r="29" spans="1:23" ht="15.75" customHeight="1" x14ac:dyDescent="0.15">
      <c r="A29" s="4">
        <v>27</v>
      </c>
      <c r="B29" s="4">
        <v>0.91</v>
      </c>
      <c r="C29" s="4">
        <v>0.9</v>
      </c>
      <c r="D29" s="4">
        <v>0.89</v>
      </c>
      <c r="E29" s="4">
        <v>0.86</v>
      </c>
      <c r="F29" s="4">
        <v>0.637322901739521</v>
      </c>
      <c r="G29" s="4">
        <f>F29*0.87</f>
        <v>0.55447092451338331</v>
      </c>
      <c r="H29" s="4">
        <v>0.15303193533687501</v>
      </c>
      <c r="I29" s="4">
        <v>0.189759599817725</v>
      </c>
      <c r="J29" s="4">
        <v>3.42471969274593</v>
      </c>
      <c r="K29" s="4">
        <f>J29*0.84</f>
        <v>2.876764541906581</v>
      </c>
      <c r="L29" s="4" t="b">
        <f t="shared" si="10"/>
        <v>1</v>
      </c>
      <c r="M29" s="4" t="b">
        <f t="shared" si="11"/>
        <v>1</v>
      </c>
      <c r="N29" s="4" t="b">
        <f t="shared" si="12"/>
        <v>1</v>
      </c>
      <c r="O29" s="4" t="str">
        <f t="shared" si="0"/>
        <v>Satisfied</v>
      </c>
      <c r="P29" s="5">
        <v>27</v>
      </c>
      <c r="Q29" s="5">
        <v>36000</v>
      </c>
      <c r="R29" s="5" t="s">
        <v>23</v>
      </c>
      <c r="S29" s="5">
        <v>98000</v>
      </c>
      <c r="T29" s="5" t="s">
        <v>23</v>
      </c>
      <c r="U29" s="5">
        <f t="shared" si="1"/>
        <v>62000</v>
      </c>
      <c r="V29" s="5" t="str">
        <f t="shared" si="2"/>
        <v>Non-Uniform</v>
      </c>
      <c r="W29" s="6">
        <f t="shared" si="3"/>
        <v>172.22222222222223</v>
      </c>
    </row>
    <row r="30" spans="1:23" ht="15.75" customHeight="1" x14ac:dyDescent="0.15">
      <c r="A30" s="4">
        <v>28</v>
      </c>
      <c r="B30" s="4">
        <v>0.82</v>
      </c>
      <c r="C30" s="4">
        <v>0.84</v>
      </c>
      <c r="D30" s="4">
        <v>0.96</v>
      </c>
      <c r="E30" s="4">
        <v>0.94</v>
      </c>
      <c r="F30" s="4">
        <v>0.56954732811959796</v>
      </c>
      <c r="G30" s="4">
        <v>0.52398354187003005</v>
      </c>
      <c r="H30" s="4">
        <v>0.30502258422137501</v>
      </c>
      <c r="I30" s="4">
        <f>H30*1.092</f>
        <v>0.33308466196974157</v>
      </c>
      <c r="J30" s="4">
        <v>3.2534728626384402</v>
      </c>
      <c r="K30" s="4">
        <f>J30*0.94</f>
        <v>3.0582644908801337</v>
      </c>
      <c r="L30" s="4" t="b">
        <f t="shared" si="10"/>
        <v>1</v>
      </c>
      <c r="M30" s="4" t="b">
        <f t="shared" si="11"/>
        <v>1</v>
      </c>
      <c r="N30" s="4" t="b">
        <f t="shared" si="12"/>
        <v>1</v>
      </c>
      <c r="O30" s="4" t="str">
        <f t="shared" si="0"/>
        <v>Satisfied</v>
      </c>
      <c r="P30" s="5">
        <v>28</v>
      </c>
      <c r="Q30" s="5">
        <v>106000</v>
      </c>
      <c r="R30" s="5" t="s">
        <v>23</v>
      </c>
      <c r="S30" s="5">
        <v>156000</v>
      </c>
      <c r="T30" s="5" t="s">
        <v>23</v>
      </c>
      <c r="U30" s="5">
        <f t="shared" si="1"/>
        <v>50000</v>
      </c>
      <c r="V30" s="5" t="str">
        <f t="shared" si="2"/>
        <v>Non-Uniform</v>
      </c>
      <c r="W30" s="6">
        <f t="shared" si="3"/>
        <v>47.169811320754718</v>
      </c>
    </row>
    <row r="31" spans="1:23" ht="15.75" customHeight="1" x14ac:dyDescent="0.15">
      <c r="A31" s="4">
        <v>29</v>
      </c>
      <c r="B31" s="4">
        <v>0.94</v>
      </c>
      <c r="C31" s="4">
        <v>0.89</v>
      </c>
      <c r="D31" s="4">
        <v>0.93</v>
      </c>
      <c r="E31" s="4">
        <v>0.86</v>
      </c>
      <c r="F31" s="4">
        <v>0.69178450213195997</v>
      </c>
      <c r="G31" s="4">
        <v>0.76987002199999999</v>
      </c>
      <c r="H31" s="4">
        <v>0.10415645758289099</v>
      </c>
      <c r="I31" s="4">
        <f>H31*0.85</f>
        <v>8.8532988945457344E-2</v>
      </c>
      <c r="J31" s="4">
        <v>3.53168496420686</v>
      </c>
      <c r="K31" s="4">
        <v>3.6898784610000002</v>
      </c>
      <c r="L31" s="4" t="b">
        <f t="shared" si="10"/>
        <v>0</v>
      </c>
      <c r="M31" s="4" t="b">
        <f t="shared" si="11"/>
        <v>0</v>
      </c>
      <c r="N31" s="4" t="b">
        <f t="shared" si="12"/>
        <v>0</v>
      </c>
      <c r="O31" s="4" t="str">
        <f t="shared" si="0"/>
        <v>Violated</v>
      </c>
      <c r="P31" s="5">
        <v>29</v>
      </c>
      <c r="Q31" s="5">
        <v>38000</v>
      </c>
      <c r="R31" s="5" t="s">
        <v>22</v>
      </c>
      <c r="S31" s="5">
        <v>32000</v>
      </c>
      <c r="T31" s="5" t="s">
        <v>22</v>
      </c>
      <c r="U31" s="5">
        <f t="shared" si="1"/>
        <v>-6000</v>
      </c>
      <c r="V31" s="5" t="str">
        <f t="shared" si="2"/>
        <v>Uniform</v>
      </c>
      <c r="W31" s="6">
        <f t="shared" si="3"/>
        <v>-15.789473684210526</v>
      </c>
    </row>
    <row r="32" spans="1:23" ht="15.75" customHeight="1" x14ac:dyDescent="0.15">
      <c r="A32" s="4">
        <v>30</v>
      </c>
      <c r="B32" s="4">
        <v>0.9</v>
      </c>
      <c r="C32" s="4">
        <v>0.99</v>
      </c>
      <c r="D32" s="4">
        <v>0.83</v>
      </c>
      <c r="E32" s="4">
        <v>0.81</v>
      </c>
      <c r="F32" s="4">
        <v>0.59608595272725196</v>
      </c>
      <c r="G32" s="4">
        <f>F32*0.929</f>
        <v>0.55376385008361706</v>
      </c>
      <c r="H32" s="4">
        <v>0.16623177252525001</v>
      </c>
      <c r="I32" s="4">
        <v>0.189504220678785</v>
      </c>
      <c r="J32" s="4">
        <v>3.3799927660520601</v>
      </c>
      <c r="K32" s="4">
        <f>J32*0.75</f>
        <v>2.534994574539045</v>
      </c>
      <c r="L32" s="4" t="b">
        <f t="shared" si="10"/>
        <v>1</v>
      </c>
      <c r="M32" s="4" t="b">
        <f t="shared" si="11"/>
        <v>1</v>
      </c>
      <c r="N32" s="4" t="b">
        <f t="shared" si="12"/>
        <v>1</v>
      </c>
      <c r="O32" s="4" t="str">
        <f t="shared" si="0"/>
        <v>Satisfied</v>
      </c>
      <c r="P32" s="5">
        <v>30</v>
      </c>
      <c r="Q32" s="5">
        <v>130000</v>
      </c>
      <c r="R32" s="5" t="s">
        <v>23</v>
      </c>
      <c r="S32" s="5">
        <v>184000</v>
      </c>
      <c r="T32" s="5" t="s">
        <v>23</v>
      </c>
      <c r="U32" s="5">
        <f t="shared" si="1"/>
        <v>54000</v>
      </c>
      <c r="V32" s="5" t="str">
        <f t="shared" si="2"/>
        <v>Non-Uniform</v>
      </c>
      <c r="W32" s="6">
        <f t="shared" si="3"/>
        <v>41.53846153846154</v>
      </c>
    </row>
    <row r="33" spans="1:23" ht="15.75" customHeight="1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9" t="s">
        <v>23</v>
      </c>
      <c r="O33" s="9">
        <f>COUNTIF(O3:O32,"Satisfied")</f>
        <v>15</v>
      </c>
      <c r="P33" s="10" t="s">
        <v>24</v>
      </c>
      <c r="Q33" s="10">
        <f>SUM(Q3:Q32)</f>
        <v>5118000</v>
      </c>
      <c r="R33" s="10" t="str">
        <f>IF(Q33&gt;S33,"&gt;",IF(Q33=S33,"=","&lt;"))</f>
        <v>&lt;</v>
      </c>
      <c r="S33" s="10">
        <f>SUM(S3:S32)</f>
        <v>6258000</v>
      </c>
      <c r="T33" s="10" t="s">
        <v>25</v>
      </c>
      <c r="U33" s="10">
        <f>SUM(U3:U30)</f>
        <v>1092000</v>
      </c>
      <c r="V33" s="11" t="s">
        <v>26</v>
      </c>
      <c r="W33" s="12">
        <f>AVERAGE(W3:W30)</f>
        <v>53.483295905721526</v>
      </c>
    </row>
    <row r="34" spans="1:23" ht="15.75" customHeight="1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3" t="s">
        <v>22</v>
      </c>
      <c r="O34" s="13">
        <f>COUNTIF(O3:O32,"Violated")</f>
        <v>15</v>
      </c>
      <c r="P34" s="1"/>
      <c r="Q34" s="1"/>
      <c r="R34" s="1"/>
      <c r="S34" s="1"/>
      <c r="T34" s="1"/>
      <c r="U34" s="1"/>
      <c r="V34" s="11" t="s">
        <v>27</v>
      </c>
      <c r="W34" s="12">
        <f>STDEV(W3:W30)</f>
        <v>83.882477811738312</v>
      </c>
    </row>
    <row r="35" spans="1:23" ht="15.75" customHeight="1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3" t="s">
        <v>28</v>
      </c>
      <c r="W35" s="13">
        <f>COUNTIF(V3:V32,"Uniform")</f>
        <v>9</v>
      </c>
    </row>
    <row r="36" spans="1:23" ht="15.75" customHeight="1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3" t="s">
        <v>29</v>
      </c>
      <c r="W36" s="13">
        <f>COUNTIF(V3:V32,"Non-uniform")</f>
        <v>21</v>
      </c>
    </row>
    <row r="37" spans="1:23" ht="15.75" customHeight="1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4"/>
      <c r="U37" s="1"/>
      <c r="V37" s="13" t="s">
        <v>30</v>
      </c>
      <c r="W37" s="13">
        <f>COUNTIF(V3:V32,"equal")</f>
        <v>0</v>
      </c>
    </row>
    <row r="38" spans="1:23" ht="15.75" customHeight="1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 t="s">
        <v>24</v>
      </c>
      <c r="W38" s="1">
        <f>SUM(W35:W37)</f>
        <v>30</v>
      </c>
    </row>
    <row r="39" spans="1:23" ht="15.75" customHeight="1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 ht="15.75" customHeight="1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 ht="15.75" customHeight="1" x14ac:dyDescent="0.15">
      <c r="A41" s="1"/>
      <c r="B41" s="1"/>
      <c r="C41" s="1"/>
      <c r="D41" s="1"/>
      <c r="E41" s="1"/>
      <c r="F41" s="4" t="s">
        <v>31</v>
      </c>
      <c r="G41" s="4" t="s">
        <v>32</v>
      </c>
      <c r="H41" s="4" t="s">
        <v>33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 ht="15.75" customHeight="1" x14ac:dyDescent="0.15">
      <c r="A42" s="1"/>
      <c r="B42" s="1"/>
      <c r="C42" s="1"/>
      <c r="D42" s="1"/>
      <c r="E42" s="1"/>
      <c r="F42" s="4">
        <v>2019</v>
      </c>
      <c r="G42" s="4">
        <v>2000</v>
      </c>
      <c r="H42" s="4" t="s">
        <v>34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 ht="15.75" customHeight="1" x14ac:dyDescent="0.15">
      <c r="A43" s="1"/>
      <c r="B43" s="1"/>
      <c r="C43" s="1"/>
      <c r="D43" s="1"/>
      <c r="E43" s="1"/>
      <c r="F43" s="7">
        <v>2019</v>
      </c>
      <c r="G43" s="7">
        <v>1000</v>
      </c>
      <c r="H43" s="7" t="s">
        <v>34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 ht="15.75" customHeight="1" x14ac:dyDescent="0.15">
      <c r="A44" s="1"/>
      <c r="B44" s="1"/>
      <c r="C44" s="1"/>
      <c r="D44" s="1"/>
      <c r="E44" s="1"/>
      <c r="F44" s="15">
        <v>2019</v>
      </c>
      <c r="G44" s="15">
        <v>500</v>
      </c>
      <c r="H44" s="15" t="s">
        <v>34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 ht="15.75" customHeight="1" x14ac:dyDescent="0.15">
      <c r="A45" s="1"/>
      <c r="B45" s="1"/>
      <c r="C45" s="1"/>
      <c r="D45" s="1"/>
      <c r="E45" s="1"/>
      <c r="F45" s="17">
        <v>2019</v>
      </c>
      <c r="G45" s="17">
        <v>200</v>
      </c>
      <c r="H45" s="17" t="s">
        <v>34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ht="15.75" customHeight="1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 ht="15.75" customHeight="1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ht="15.75" customHeight="1" x14ac:dyDescent="0.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ht="15.75" customHeight="1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ht="15.75" customHeight="1" x14ac:dyDescent="0.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ht="15.75" customHeight="1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ht="15.75" customHeight="1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ht="15.75" customHeight="1" x14ac:dyDescent="0.15"/>
    <row r="54" spans="1:23" ht="15.75" customHeight="1" x14ac:dyDescent="0.15"/>
    <row r="55" spans="1:23" ht="15.75" customHeight="1" x14ac:dyDescent="0.15"/>
    <row r="56" spans="1:23" ht="15.75" customHeight="1" x14ac:dyDescent="0.15"/>
    <row r="57" spans="1:23" ht="15.75" customHeight="1" x14ac:dyDescent="0.15"/>
    <row r="58" spans="1:23" ht="15.75" customHeight="1" x14ac:dyDescent="0.15"/>
    <row r="59" spans="1:23" ht="15.75" customHeight="1" x14ac:dyDescent="0.15"/>
    <row r="60" spans="1:23" ht="15.75" customHeight="1" x14ac:dyDescent="0.15"/>
    <row r="61" spans="1:23" ht="15.75" customHeight="1" x14ac:dyDescent="0.15"/>
    <row r="62" spans="1:23" ht="15.75" customHeight="1" x14ac:dyDescent="0.15"/>
    <row r="63" spans="1:23" ht="15.75" customHeight="1" x14ac:dyDescent="0.15"/>
    <row r="64" spans="1:23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mergeCells count="21">
    <mergeCell ref="S1:T1"/>
    <mergeCell ref="U1:U2"/>
    <mergeCell ref="V1:V2"/>
    <mergeCell ref="W1:W2"/>
    <mergeCell ref="H1:H2"/>
    <mergeCell ref="I1:I2"/>
    <mergeCell ref="J1:J2"/>
    <mergeCell ref="K1:K2"/>
    <mergeCell ref="L1:L2"/>
    <mergeCell ref="M1:M2"/>
    <mergeCell ref="N1:N2"/>
    <mergeCell ref="F1:F2"/>
    <mergeCell ref="G1:G2"/>
    <mergeCell ref="O1:O2"/>
    <mergeCell ref="P1:P2"/>
    <mergeCell ref="Q1:R1"/>
    <mergeCell ref="A1:A2"/>
    <mergeCell ref="B1:B2"/>
    <mergeCell ref="C1:C2"/>
    <mergeCell ref="D1:D2"/>
    <mergeCell ref="E1:E2"/>
  </mergeCells>
  <conditionalFormatting sqref="V3:V32">
    <cfRule type="expression" dxfId="0" priority="1">
      <formula>$AF3="Non-Uniform"</formula>
    </cfRule>
  </conditionalFormatting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90 s </vt:lpstr>
      <vt:lpstr>95 s</vt:lpstr>
      <vt:lpstr>99 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Microsoft Office User</cp:lastModifiedBy>
  <dcterms:created xsi:type="dcterms:W3CDTF">2020-11-09T21:48:05Z</dcterms:created>
  <dcterms:modified xsi:type="dcterms:W3CDTF">2021-03-10T07:31:52Z</dcterms:modified>
</cp:coreProperties>
</file>